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1" documentId="11_A457173E88839FA75F27E3039455127DD6290C43" xr6:coauthVersionLast="47" xr6:coauthVersionMax="47" xr10:uidLastSave="{561FE129-2CB2-4462-8069-C58AD2850195}"/>
  <bookViews>
    <workbookView xWindow="-108" yWindow="-108" windowWidth="23256" windowHeight="12576" tabRatio="84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  <sheet name="EMPTY_SOSPESI" sheetId="11" r:id="rId11"/>
    <sheet name="EMPTY_BONIFICI" sheetId="12" r:id="rId12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30" i="12" l="1"/>
  <c r="B4678" i="12"/>
  <c r="B4626" i="12"/>
  <c r="B4574" i="12"/>
  <c r="B4522" i="12"/>
  <c r="B4470" i="12"/>
  <c r="B4418" i="12"/>
  <c r="B4366" i="12"/>
  <c r="B4314" i="12"/>
  <c r="B4262" i="12"/>
  <c r="B4210" i="12"/>
  <c r="B4158" i="12"/>
  <c r="B4106" i="12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4730" i="11"/>
  <c r="B4678" i="11"/>
  <c r="B4626" i="11"/>
  <c r="B4574" i="11"/>
  <c r="B4522" i="11"/>
  <c r="B4470" i="11"/>
  <c r="B4418" i="11"/>
  <c r="B4366" i="11"/>
  <c r="B4314" i="11"/>
  <c r="B4262" i="11"/>
  <c r="B4210" i="11"/>
  <c r="B4158" i="11"/>
  <c r="B4106" i="11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B4730" i="10"/>
  <c r="B4678" i="10"/>
  <c r="B4626" i="10"/>
  <c r="B4574" i="10"/>
  <c r="B4522" i="10"/>
  <c r="B4470" i="10"/>
  <c r="B4418" i="10"/>
  <c r="B4366" i="10"/>
  <c r="B4314" i="10"/>
  <c r="B4262" i="10"/>
  <c r="B4210" i="10"/>
  <c r="B4158" i="10"/>
  <c r="B4106" i="10"/>
  <c r="B4054" i="10"/>
  <c r="B4002" i="10"/>
  <c r="B3950" i="10"/>
  <c r="B3898" i="10"/>
  <c r="B3846" i="10"/>
  <c r="B3794" i="10"/>
  <c r="B3742" i="10"/>
  <c r="B3690" i="10"/>
  <c r="B3638" i="10"/>
  <c r="B3586" i="10"/>
  <c r="B3534" i="10"/>
  <c r="B3482" i="10"/>
  <c r="B3430" i="10"/>
  <c r="B3378" i="10"/>
  <c r="B3326" i="10"/>
  <c r="B3274" i="10"/>
  <c r="B3222" i="10"/>
  <c r="B3170" i="10"/>
  <c r="B3118" i="10"/>
  <c r="B3066" i="10"/>
  <c r="B3014" i="10"/>
  <c r="B2962" i="10"/>
  <c r="B2910" i="10"/>
  <c r="B2858" i="10"/>
  <c r="B2806" i="10"/>
  <c r="B2754" i="10"/>
  <c r="B2702" i="10"/>
  <c r="B2650" i="10"/>
  <c r="B2598" i="10"/>
  <c r="B2546" i="10"/>
  <c r="B2494" i="10"/>
  <c r="B2442" i="10"/>
  <c r="B2390" i="10"/>
  <c r="B2338" i="10"/>
  <c r="B2286" i="10"/>
  <c r="B2234" i="10"/>
  <c r="B2182" i="10"/>
  <c r="B2130" i="10"/>
  <c r="B2078" i="10"/>
  <c r="B2026" i="10"/>
  <c r="B1974" i="10"/>
  <c r="B1922" i="10"/>
  <c r="B1870" i="10"/>
  <c r="B1818" i="10"/>
  <c r="B1766" i="10"/>
  <c r="B1714" i="10"/>
  <c r="B1662" i="10"/>
  <c r="B1610" i="10"/>
  <c r="B1558" i="10"/>
  <c r="B1506" i="10"/>
  <c r="B1454" i="10"/>
  <c r="B1402" i="10"/>
  <c r="B1350" i="10"/>
  <c r="B1298" i="10"/>
  <c r="B1246" i="10"/>
  <c r="B1194" i="10"/>
  <c r="B1142" i="10"/>
  <c r="B1090" i="10"/>
  <c r="B1038" i="10"/>
  <c r="B986" i="10"/>
  <c r="B934" i="10"/>
  <c r="B882" i="10"/>
  <c r="B830" i="10"/>
  <c r="B778" i="10"/>
  <c r="B726" i="10"/>
  <c r="B674" i="10"/>
  <c r="B622" i="10"/>
  <c r="B570" i="10"/>
  <c r="B518" i="10"/>
  <c r="B466" i="10"/>
  <c r="B414" i="10"/>
  <c r="B362" i="10"/>
  <c r="B310" i="10"/>
  <c r="B258" i="10"/>
  <c r="B206" i="10"/>
  <c r="B154" i="10"/>
  <c r="B102" i="10"/>
  <c r="B50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62" i="7"/>
  <c r="B336" i="7"/>
  <c r="B324" i="7"/>
  <c r="B317" i="7"/>
  <c r="B310" i="7"/>
  <c r="B258" i="7"/>
  <c r="B172" i="7"/>
  <c r="B166" i="7"/>
  <c r="B161" i="7"/>
  <c r="B206" i="7" s="1"/>
  <c r="B129" i="7"/>
  <c r="B117" i="7"/>
  <c r="B112" i="7"/>
  <c r="B154" i="7" s="1"/>
  <c r="B102" i="7"/>
  <c r="B50" i="7"/>
  <c r="C1622" i="6"/>
  <c r="C1627" i="6" s="1"/>
  <c r="C1574" i="6"/>
  <c r="C1569" i="6"/>
  <c r="C1516" i="6"/>
  <c r="C1521" i="6" s="1"/>
  <c r="C1468" i="6"/>
  <c r="C1463" i="6"/>
  <c r="C1410" i="6"/>
  <c r="C1415" i="6" s="1"/>
  <c r="C1357" i="6"/>
  <c r="C1362" i="6" s="1"/>
  <c r="C1304" i="6"/>
  <c r="C1309" i="6" s="1"/>
  <c r="C1253" i="6"/>
  <c r="C1251" i="6"/>
  <c r="C1256" i="6" s="1"/>
  <c r="C1203" i="6"/>
  <c r="C1200" i="6"/>
  <c r="C1198" i="6"/>
  <c r="C1147" i="6"/>
  <c r="C1145" i="6"/>
  <c r="C1150" i="6" s="1"/>
  <c r="C1094" i="6"/>
  <c r="C1092" i="6"/>
  <c r="C1097" i="6" s="1"/>
  <c r="C1041" i="6"/>
  <c r="C1039" i="6"/>
  <c r="C1044" i="6" s="1"/>
  <c r="C988" i="6"/>
  <c r="C991" i="6" s="1"/>
  <c r="C986" i="6"/>
  <c r="C935" i="6"/>
  <c r="C938" i="6" s="1"/>
  <c r="C933" i="6"/>
  <c r="C882" i="6"/>
  <c r="C880" i="6"/>
  <c r="C885" i="6" s="1"/>
  <c r="C832" i="6"/>
  <c r="C829" i="6"/>
  <c r="C827" i="6"/>
  <c r="C779" i="6"/>
  <c r="C776" i="6"/>
  <c r="C774" i="6"/>
  <c r="C723" i="6"/>
  <c r="C721" i="6"/>
  <c r="C726" i="6" s="1"/>
  <c r="C671" i="6"/>
  <c r="C669" i="6"/>
  <c r="C622" i="6"/>
  <c r="C619" i="6"/>
  <c r="C617" i="6"/>
  <c r="C567" i="6"/>
  <c r="C570" i="6" s="1"/>
  <c r="C565" i="6"/>
  <c r="C515" i="6"/>
  <c r="C518" i="6" s="1"/>
  <c r="C513" i="6"/>
  <c r="C463" i="6"/>
  <c r="C461" i="6"/>
  <c r="C466" i="6" s="1"/>
  <c r="C411" i="6"/>
  <c r="C409" i="6"/>
  <c r="C414" i="6" s="1"/>
  <c r="C362" i="6"/>
  <c r="C359" i="6"/>
  <c r="C357" i="6"/>
  <c r="C307" i="6"/>
  <c r="C305" i="6"/>
  <c r="C310" i="6" s="1"/>
  <c r="C255" i="6"/>
  <c r="C253" i="6"/>
  <c r="C258" i="6" s="1"/>
  <c r="C203" i="6"/>
  <c r="C201" i="6"/>
  <c r="C206" i="6" s="1"/>
  <c r="C151" i="6"/>
  <c r="C154" i="6" s="1"/>
  <c r="C149" i="6"/>
  <c r="C99" i="6"/>
  <c r="C102" i="6" s="1"/>
  <c r="C97" i="6"/>
  <c r="C44" i="6"/>
  <c r="C20" i="6"/>
  <c r="C50" i="6" s="1"/>
  <c r="B4730" i="5"/>
  <c r="B4678" i="5"/>
  <c r="B4626" i="5"/>
  <c r="B4574" i="5"/>
  <c r="B4522" i="5"/>
  <c r="B4470" i="5"/>
  <c r="B4418" i="5"/>
  <c r="B4366" i="5"/>
  <c r="B4314" i="5"/>
  <c r="B4262" i="5"/>
  <c r="B4210" i="5"/>
  <c r="B4158" i="5"/>
  <c r="B4106" i="5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730" i="4"/>
  <c r="B4678" i="4"/>
  <c r="B4626" i="4"/>
  <c r="B4574" i="4"/>
  <c r="B4522" i="4"/>
  <c r="B4470" i="4"/>
  <c r="B4418" i="4"/>
  <c r="B4366" i="4"/>
  <c r="B4314" i="4"/>
  <c r="B4262" i="4"/>
  <c r="B4210" i="4"/>
  <c r="B4158" i="4"/>
  <c r="B4106" i="4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730" i="3"/>
  <c r="B4678" i="3"/>
  <c r="B4626" i="3"/>
  <c r="B4574" i="3"/>
  <c r="B4522" i="3"/>
  <c r="B4470" i="3"/>
  <c r="B4418" i="3"/>
  <c r="B4366" i="3"/>
  <c r="B4314" i="3"/>
  <c r="B4262" i="3"/>
  <c r="B4210" i="3"/>
  <c r="B4158" i="3"/>
  <c r="B4106" i="3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1" i="2"/>
  <c r="C1200" i="2"/>
  <c r="C1199" i="2"/>
  <c r="C1198" i="2"/>
  <c r="C1203" i="2" s="1"/>
  <c r="C1189" i="2"/>
  <c r="C1186" i="2"/>
  <c r="C1180" i="2"/>
  <c r="C1179" i="2"/>
  <c r="C1178" i="2"/>
  <c r="C1177" i="2"/>
  <c r="C1176" i="2"/>
  <c r="C1170" i="2"/>
  <c r="C1191" i="2" s="1"/>
  <c r="C1169" i="2"/>
  <c r="C1168" i="2"/>
  <c r="C1167" i="2"/>
  <c r="C1166" i="2"/>
  <c r="C1165" i="2"/>
  <c r="F1165" i="2" s="1"/>
  <c r="C1160" i="2"/>
  <c r="C1142" i="2"/>
  <c r="C1140" i="2"/>
  <c r="C1139" i="2"/>
  <c r="C1138" i="2"/>
  <c r="C1137" i="2"/>
  <c r="C1128" i="2"/>
  <c r="C1125" i="2"/>
  <c r="C1119" i="2"/>
  <c r="C1118" i="2"/>
  <c r="C1117" i="2"/>
  <c r="C1116" i="2"/>
  <c r="C1115" i="2"/>
  <c r="C1108" i="2"/>
  <c r="C1107" i="2"/>
  <c r="C1106" i="2"/>
  <c r="C1105" i="2"/>
  <c r="C1104" i="2"/>
  <c r="C1109" i="2" s="1"/>
  <c r="C1099" i="2"/>
  <c r="C1081" i="2"/>
  <c r="C1079" i="2"/>
  <c r="C1078" i="2"/>
  <c r="C1077" i="2"/>
  <c r="C1076" i="2"/>
  <c r="C1067" i="2"/>
  <c r="C1058" i="2"/>
  <c r="C1057" i="2"/>
  <c r="C1056" i="2"/>
  <c r="C1055" i="2"/>
  <c r="C1054" i="2"/>
  <c r="C1064" i="2" s="1"/>
  <c r="C1069" i="2" s="1"/>
  <c r="C1096" i="2" s="1"/>
  <c r="C1048" i="2"/>
  <c r="C1047" i="2"/>
  <c r="C1046" i="2"/>
  <c r="C1045" i="2"/>
  <c r="C1044" i="2"/>
  <c r="F1043" i="2"/>
  <c r="C1043" i="2"/>
  <c r="C1038" i="2"/>
  <c r="C1018" i="2"/>
  <c r="C1017" i="2"/>
  <c r="C1016" i="2"/>
  <c r="C1015" i="2"/>
  <c r="C1020" i="2" s="1"/>
  <c r="C1006" i="2"/>
  <c r="C1003" i="2"/>
  <c r="C997" i="2"/>
  <c r="C996" i="2"/>
  <c r="C995" i="2"/>
  <c r="C994" i="2"/>
  <c r="C993" i="2"/>
  <c r="C986" i="2"/>
  <c r="C985" i="2"/>
  <c r="C984" i="2"/>
  <c r="C983" i="2"/>
  <c r="C982" i="2"/>
  <c r="F982" i="2" s="1"/>
  <c r="C977" i="2"/>
  <c r="C959" i="2"/>
  <c r="C957" i="2"/>
  <c r="C956" i="2"/>
  <c r="C955" i="2"/>
  <c r="C954" i="2"/>
  <c r="C945" i="2"/>
  <c r="C936" i="2"/>
  <c r="C935" i="2"/>
  <c r="C934" i="2"/>
  <c r="C933" i="2"/>
  <c r="C932" i="2"/>
  <c r="C942" i="2" s="1"/>
  <c r="C947" i="2" s="1"/>
  <c r="C974" i="2" s="1"/>
  <c r="C926" i="2"/>
  <c r="C925" i="2"/>
  <c r="C924" i="2"/>
  <c r="C923" i="2"/>
  <c r="C922" i="2"/>
  <c r="C921" i="2"/>
  <c r="F921" i="2" s="1"/>
  <c r="C916" i="2"/>
  <c r="C898" i="2"/>
  <c r="C896" i="2"/>
  <c r="C895" i="2"/>
  <c r="C894" i="2"/>
  <c r="C893" i="2"/>
  <c r="C884" i="2"/>
  <c r="C881" i="2"/>
  <c r="C875" i="2"/>
  <c r="C874" i="2"/>
  <c r="C873" i="2"/>
  <c r="C872" i="2"/>
  <c r="C871" i="2"/>
  <c r="C864" i="2"/>
  <c r="C863" i="2"/>
  <c r="C862" i="2"/>
  <c r="C861" i="2"/>
  <c r="C860" i="2"/>
  <c r="C855" i="2"/>
  <c r="C835" i="2"/>
  <c r="C834" i="2"/>
  <c r="C833" i="2"/>
  <c r="C832" i="2"/>
  <c r="C837" i="2" s="1"/>
  <c r="C825" i="2"/>
  <c r="C852" i="2" s="1"/>
  <c r="C823" i="2"/>
  <c r="C820" i="2"/>
  <c r="C814" i="2"/>
  <c r="C813" i="2"/>
  <c r="C812" i="2"/>
  <c r="C811" i="2"/>
  <c r="C810" i="2"/>
  <c r="C804" i="2"/>
  <c r="C803" i="2"/>
  <c r="C802" i="2"/>
  <c r="C801" i="2"/>
  <c r="C800" i="2"/>
  <c r="F799" i="2"/>
  <c r="C799" i="2"/>
  <c r="C794" i="2"/>
  <c r="C774" i="2"/>
  <c r="C773" i="2"/>
  <c r="C772" i="2"/>
  <c r="C771" i="2"/>
  <c r="C776" i="2" s="1"/>
  <c r="C762" i="2"/>
  <c r="C759" i="2"/>
  <c r="C753" i="2"/>
  <c r="C752" i="2"/>
  <c r="C751" i="2"/>
  <c r="C750" i="2"/>
  <c r="C749" i="2"/>
  <c r="C742" i="2"/>
  <c r="C741" i="2"/>
  <c r="C740" i="2"/>
  <c r="C739" i="2"/>
  <c r="C738" i="2"/>
  <c r="C733" i="2"/>
  <c r="C713" i="2"/>
  <c r="C712" i="2"/>
  <c r="C711" i="2"/>
  <c r="C710" i="2"/>
  <c r="C715" i="2" s="1"/>
  <c r="C701" i="2"/>
  <c r="C698" i="2"/>
  <c r="C692" i="2"/>
  <c r="C691" i="2"/>
  <c r="C690" i="2"/>
  <c r="C689" i="2"/>
  <c r="C688" i="2"/>
  <c r="C682" i="2"/>
  <c r="C703" i="2" s="1"/>
  <c r="C730" i="2" s="1"/>
  <c r="C681" i="2"/>
  <c r="C680" i="2"/>
  <c r="C679" i="2"/>
  <c r="C678" i="2"/>
  <c r="C677" i="2"/>
  <c r="F677" i="2" s="1"/>
  <c r="C672" i="2"/>
  <c r="C654" i="2"/>
  <c r="C652" i="2"/>
  <c r="C651" i="2"/>
  <c r="C650" i="2"/>
  <c r="C649" i="2"/>
  <c r="C640" i="2"/>
  <c r="C637" i="2"/>
  <c r="C631" i="2"/>
  <c r="C630" i="2"/>
  <c r="C629" i="2"/>
  <c r="C628" i="2"/>
  <c r="C627" i="2"/>
  <c r="C620" i="2"/>
  <c r="C619" i="2"/>
  <c r="C618" i="2"/>
  <c r="C617" i="2"/>
  <c r="F616" i="2"/>
  <c r="C616" i="2"/>
  <c r="C621" i="2" s="1"/>
  <c r="C611" i="2"/>
  <c r="C593" i="2"/>
  <c r="C591" i="2"/>
  <c r="C590" i="2"/>
  <c r="C589" i="2"/>
  <c r="C588" i="2"/>
  <c r="C579" i="2"/>
  <c r="C570" i="2"/>
  <c r="C569" i="2"/>
  <c r="C568" i="2"/>
  <c r="C567" i="2"/>
  <c r="C566" i="2"/>
  <c r="C576" i="2" s="1"/>
  <c r="C560" i="2"/>
  <c r="C581" i="2" s="1"/>
  <c r="C608" i="2" s="1"/>
  <c r="C559" i="2"/>
  <c r="C558" i="2"/>
  <c r="C557" i="2"/>
  <c r="C556" i="2"/>
  <c r="F555" i="2"/>
  <c r="C555" i="2"/>
  <c r="C550" i="2"/>
  <c r="C530" i="2"/>
  <c r="C529" i="2"/>
  <c r="C528" i="2"/>
  <c r="C527" i="2"/>
  <c r="C532" i="2" s="1"/>
  <c r="C518" i="2"/>
  <c r="C515" i="2"/>
  <c r="C509" i="2"/>
  <c r="C508" i="2"/>
  <c r="C507" i="2"/>
  <c r="C506" i="2"/>
  <c r="C505" i="2"/>
  <c r="C498" i="2"/>
  <c r="C497" i="2"/>
  <c r="C496" i="2"/>
  <c r="C495" i="2"/>
  <c r="C494" i="2"/>
  <c r="F494" i="2" s="1"/>
  <c r="C489" i="2"/>
  <c r="C471" i="2"/>
  <c r="C469" i="2"/>
  <c r="C468" i="2"/>
  <c r="C467" i="2"/>
  <c r="C466" i="2"/>
  <c r="C459" i="2"/>
  <c r="C486" i="2" s="1"/>
  <c r="C457" i="2"/>
  <c r="C454" i="2"/>
  <c r="C448" i="2"/>
  <c r="C447" i="2"/>
  <c r="C446" i="2"/>
  <c r="C445" i="2"/>
  <c r="C444" i="2"/>
  <c r="C438" i="2"/>
  <c r="C437" i="2"/>
  <c r="C436" i="2"/>
  <c r="C435" i="2"/>
  <c r="C434" i="2"/>
  <c r="C433" i="2"/>
  <c r="F433" i="2" s="1"/>
  <c r="C428" i="2"/>
  <c r="C410" i="2"/>
  <c r="C408" i="2"/>
  <c r="C407" i="2"/>
  <c r="C406" i="2"/>
  <c r="C405" i="2"/>
  <c r="C396" i="2"/>
  <c r="C393" i="2"/>
  <c r="C387" i="2"/>
  <c r="C386" i="2"/>
  <c r="C385" i="2"/>
  <c r="C384" i="2"/>
  <c r="C383" i="2"/>
  <c r="C376" i="2"/>
  <c r="C375" i="2"/>
  <c r="C374" i="2"/>
  <c r="C373" i="2"/>
  <c r="C372" i="2"/>
  <c r="C367" i="2"/>
  <c r="C347" i="2"/>
  <c r="C346" i="2"/>
  <c r="C345" i="2"/>
  <c r="C344" i="2"/>
  <c r="C349" i="2" s="1"/>
  <c r="C335" i="2"/>
  <c r="C326" i="2"/>
  <c r="C325" i="2"/>
  <c r="C324" i="2"/>
  <c r="C323" i="2"/>
  <c r="C322" i="2"/>
  <c r="C332" i="2" s="1"/>
  <c r="C316" i="2"/>
  <c r="C337" i="2" s="1"/>
  <c r="C364" i="2" s="1"/>
  <c r="C315" i="2"/>
  <c r="C314" i="2"/>
  <c r="C313" i="2"/>
  <c r="C312" i="2"/>
  <c r="F311" i="2"/>
  <c r="C311" i="2"/>
  <c r="C306" i="2"/>
  <c r="C286" i="2"/>
  <c r="C285" i="2"/>
  <c r="C284" i="2"/>
  <c r="C283" i="2"/>
  <c r="C288" i="2" s="1"/>
  <c r="C274" i="2"/>
  <c r="C271" i="2"/>
  <c r="C265" i="2"/>
  <c r="C264" i="2"/>
  <c r="C263" i="2"/>
  <c r="C262" i="2"/>
  <c r="C261" i="2"/>
  <c r="C254" i="2"/>
  <c r="C253" i="2"/>
  <c r="C252" i="2"/>
  <c r="C251" i="2"/>
  <c r="C250" i="2"/>
  <c r="C245" i="2"/>
  <c r="C227" i="2"/>
  <c r="C225" i="2"/>
  <c r="C224" i="2"/>
  <c r="C223" i="2"/>
  <c r="C222" i="2"/>
  <c r="C213" i="2"/>
  <c r="C210" i="2"/>
  <c r="C204" i="2"/>
  <c r="C203" i="2"/>
  <c r="C202" i="2"/>
  <c r="C201" i="2"/>
  <c r="C200" i="2"/>
  <c r="C194" i="2"/>
  <c r="C215" i="2" s="1"/>
  <c r="C242" i="2" s="1"/>
  <c r="C193" i="2"/>
  <c r="C192" i="2"/>
  <c r="C191" i="2"/>
  <c r="C190" i="2"/>
  <c r="C189" i="2"/>
  <c r="F189" i="2" s="1"/>
  <c r="C184" i="2"/>
  <c r="C166" i="2"/>
  <c r="C164" i="2"/>
  <c r="C163" i="2"/>
  <c r="C162" i="2"/>
  <c r="C161" i="2"/>
  <c r="C152" i="2"/>
  <c r="C149" i="2"/>
  <c r="C143" i="2"/>
  <c r="C142" i="2"/>
  <c r="C141" i="2"/>
  <c r="C140" i="2"/>
  <c r="C139" i="2"/>
  <c r="C132" i="2"/>
  <c r="C131" i="2"/>
  <c r="C130" i="2"/>
  <c r="C129" i="2"/>
  <c r="C128" i="2"/>
  <c r="C133" i="2" s="1"/>
  <c r="C123" i="2"/>
  <c r="C105" i="2"/>
  <c r="C103" i="2"/>
  <c r="C102" i="2"/>
  <c r="C101" i="2"/>
  <c r="C100" i="2"/>
  <c r="C91" i="2"/>
  <c r="C82" i="2"/>
  <c r="C81" i="2"/>
  <c r="C80" i="2"/>
  <c r="C79" i="2"/>
  <c r="C78" i="2"/>
  <c r="C88" i="2" s="1"/>
  <c r="C72" i="2"/>
  <c r="C93" i="2" s="1"/>
  <c r="C120" i="2" s="1"/>
  <c r="C71" i="2"/>
  <c r="C70" i="2"/>
  <c r="C69" i="2"/>
  <c r="C68" i="2"/>
  <c r="F67" i="2"/>
  <c r="C67" i="2"/>
  <c r="C62" i="2"/>
  <c r="C59" i="2"/>
  <c r="C42" i="2"/>
  <c r="C41" i="2"/>
  <c r="C40" i="2"/>
  <c r="C39" i="2"/>
  <c r="C44" i="2" s="1"/>
  <c r="C30" i="2"/>
  <c r="C27" i="2"/>
  <c r="C32" i="2" s="1"/>
  <c r="C21" i="2"/>
  <c r="C20" i="2"/>
  <c r="C19" i="2"/>
  <c r="C18" i="2"/>
  <c r="C17" i="2"/>
  <c r="C11" i="2"/>
  <c r="C9" i="2"/>
  <c r="C8" i="2"/>
  <c r="C7" i="2"/>
  <c r="F6" i="2"/>
  <c r="C6" i="2"/>
  <c r="C1" i="2"/>
  <c r="D4204" i="1"/>
  <c r="U4203" i="1"/>
  <c r="U4202" i="1"/>
  <c r="S4202" i="1"/>
  <c r="L4201" i="1"/>
  <c r="K4201" i="1"/>
  <c r="H4201" i="1"/>
  <c r="G4201" i="1"/>
  <c r="L4200" i="1"/>
  <c r="O4175" i="1" s="1"/>
  <c r="G4200" i="1"/>
  <c r="L4199" i="1"/>
  <c r="L4198" i="1"/>
  <c r="U4194" i="1"/>
  <c r="S4194" i="1"/>
  <c r="U4193" i="1"/>
  <c r="S4193" i="1"/>
  <c r="S4192" i="1"/>
  <c r="U4191" i="1"/>
  <c r="R4191" i="1"/>
  <c r="R4190" i="1"/>
  <c r="U4189" i="1"/>
  <c r="S4189" i="1"/>
  <c r="U4188" i="1"/>
  <c r="S4188" i="1"/>
  <c r="S4187" i="1"/>
  <c r="D4186" i="1"/>
  <c r="U4185" i="1"/>
  <c r="S4185" i="1"/>
  <c r="U4183" i="1"/>
  <c r="S4183" i="1"/>
  <c r="O4183" i="1"/>
  <c r="M4183" i="1"/>
  <c r="U4182" i="1"/>
  <c r="S4182" i="1"/>
  <c r="D4182" i="1"/>
  <c r="U4181" i="1"/>
  <c r="S4181" i="1"/>
  <c r="U4180" i="1"/>
  <c r="S4180" i="1"/>
  <c r="D4179" i="1"/>
  <c r="N4155" i="1" s="1"/>
  <c r="U4178" i="1"/>
  <c r="S4178" i="1"/>
  <c r="U4177" i="1"/>
  <c r="S4177" i="1"/>
  <c r="S4176" i="1"/>
  <c r="U4175" i="1"/>
  <c r="S4175" i="1"/>
  <c r="U4174" i="1"/>
  <c r="S4174" i="1"/>
  <c r="O4174" i="1"/>
  <c r="O4178" i="1" s="1"/>
  <c r="U4173" i="1"/>
  <c r="U4172" i="1"/>
  <c r="S4172" i="1"/>
  <c r="N4172" i="1"/>
  <c r="U4171" i="1"/>
  <c r="S4171" i="1"/>
  <c r="N4171" i="1"/>
  <c r="K4171" i="1"/>
  <c r="U4170" i="1"/>
  <c r="S4170" i="1"/>
  <c r="N4170" i="1"/>
  <c r="K4170" i="1"/>
  <c r="U4169" i="1"/>
  <c r="S4169" i="1"/>
  <c r="N4169" i="1"/>
  <c r="K4169" i="1"/>
  <c r="U4168" i="1"/>
  <c r="S4168" i="1"/>
  <c r="N4168" i="1"/>
  <c r="K4168" i="1"/>
  <c r="U4167" i="1"/>
  <c r="S4167" i="1"/>
  <c r="N4167" i="1"/>
  <c r="K4167" i="1"/>
  <c r="D4167" i="1"/>
  <c r="U4166" i="1"/>
  <c r="S4166" i="1"/>
  <c r="N4166" i="1"/>
  <c r="K4166" i="1"/>
  <c r="U4165" i="1"/>
  <c r="S4165" i="1"/>
  <c r="N4165" i="1"/>
  <c r="K4165" i="1"/>
  <c r="N4164" i="1"/>
  <c r="M4164" i="1"/>
  <c r="L4164" i="1"/>
  <c r="K4164" i="1"/>
  <c r="D4164" i="1"/>
  <c r="N4163" i="1"/>
  <c r="M4163" i="1"/>
  <c r="N4162" i="1"/>
  <c r="K4162" i="1"/>
  <c r="D4162" i="1"/>
  <c r="N4154" i="1" s="1"/>
  <c r="U4161" i="1"/>
  <c r="S4161" i="1"/>
  <c r="N4161" i="1"/>
  <c r="K4161" i="1"/>
  <c r="U4160" i="1"/>
  <c r="S4160" i="1"/>
  <c r="N4160" i="1"/>
  <c r="M4160" i="1"/>
  <c r="K4160" i="1"/>
  <c r="U4159" i="1"/>
  <c r="S4159" i="1"/>
  <c r="N4159" i="1"/>
  <c r="U4158" i="1"/>
  <c r="S4158" i="1"/>
  <c r="N4158" i="1"/>
  <c r="U4157" i="1"/>
  <c r="S4157" i="1"/>
  <c r="N4157" i="1"/>
  <c r="N4156" i="1"/>
  <c r="I4156" i="1"/>
  <c r="K4155" i="1"/>
  <c r="M4154" i="1"/>
  <c r="K4154" i="1"/>
  <c r="N4153" i="1"/>
  <c r="M4153" i="1"/>
  <c r="K4153" i="1"/>
  <c r="L4152" i="1"/>
  <c r="M4151" i="1"/>
  <c r="Q4150" i="1"/>
  <c r="L4150" i="1"/>
  <c r="M4171" i="1" s="1"/>
  <c r="J4150" i="1"/>
  <c r="D4143" i="1"/>
  <c r="U4142" i="1"/>
  <c r="U4141" i="1"/>
  <c r="S4141" i="1"/>
  <c r="L4140" i="1"/>
  <c r="K4140" i="1"/>
  <c r="G4140" i="1"/>
  <c r="H4140" i="1" s="1"/>
  <c r="L4139" i="1"/>
  <c r="G4139" i="1"/>
  <c r="L4138" i="1"/>
  <c r="L4137" i="1"/>
  <c r="U4133" i="1"/>
  <c r="S4133" i="1"/>
  <c r="U4132" i="1"/>
  <c r="S4132" i="1"/>
  <c r="S4131" i="1"/>
  <c r="U4130" i="1"/>
  <c r="R4130" i="1"/>
  <c r="R4129" i="1"/>
  <c r="U4128" i="1"/>
  <c r="S4128" i="1"/>
  <c r="U4127" i="1"/>
  <c r="S4127" i="1"/>
  <c r="S4126" i="1"/>
  <c r="D4125" i="1"/>
  <c r="U4124" i="1"/>
  <c r="S4124" i="1"/>
  <c r="S4123" i="1"/>
  <c r="U4122" i="1"/>
  <c r="S4122" i="1"/>
  <c r="O4122" i="1"/>
  <c r="M4122" i="1"/>
  <c r="U4121" i="1"/>
  <c r="S4121" i="1"/>
  <c r="D4121" i="1"/>
  <c r="U4120" i="1"/>
  <c r="S4120" i="1"/>
  <c r="U4119" i="1"/>
  <c r="S4119" i="1"/>
  <c r="D4118" i="1"/>
  <c r="U4117" i="1"/>
  <c r="S4117" i="1"/>
  <c r="U4116" i="1"/>
  <c r="S4116" i="1"/>
  <c r="S4115" i="1"/>
  <c r="U4114" i="1"/>
  <c r="S4114" i="1"/>
  <c r="O4114" i="1"/>
  <c r="U4113" i="1"/>
  <c r="S4113" i="1"/>
  <c r="O4113" i="1"/>
  <c r="U4112" i="1"/>
  <c r="U4111" i="1"/>
  <c r="S4111" i="1"/>
  <c r="N4111" i="1"/>
  <c r="U4110" i="1"/>
  <c r="S4110" i="1"/>
  <c r="N4110" i="1"/>
  <c r="K4110" i="1"/>
  <c r="U4109" i="1"/>
  <c r="S4109" i="1"/>
  <c r="N4109" i="1"/>
  <c r="K4109" i="1"/>
  <c r="U4108" i="1"/>
  <c r="S4108" i="1"/>
  <c r="N4108" i="1"/>
  <c r="K4108" i="1"/>
  <c r="N4107" i="1"/>
  <c r="M4107" i="1"/>
  <c r="K4107" i="1"/>
  <c r="U4106" i="1"/>
  <c r="S4106" i="1"/>
  <c r="N4106" i="1"/>
  <c r="M4106" i="1"/>
  <c r="K4106" i="1"/>
  <c r="D4106" i="1"/>
  <c r="U4105" i="1"/>
  <c r="S4105" i="1"/>
  <c r="N4105" i="1"/>
  <c r="K4105" i="1"/>
  <c r="U4104" i="1"/>
  <c r="S4104" i="1"/>
  <c r="N4104" i="1"/>
  <c r="K4104" i="1"/>
  <c r="N4103" i="1"/>
  <c r="L4103" i="1"/>
  <c r="K4103" i="1"/>
  <c r="D4103" i="1"/>
  <c r="N4102" i="1"/>
  <c r="N4101" i="1"/>
  <c r="K4101" i="1"/>
  <c r="D4101" i="1"/>
  <c r="N4093" i="1" s="1"/>
  <c r="U4100" i="1"/>
  <c r="S4100" i="1"/>
  <c r="N4100" i="1"/>
  <c r="K4100" i="1"/>
  <c r="U4099" i="1"/>
  <c r="S4099" i="1"/>
  <c r="N4099" i="1"/>
  <c r="K4099" i="1"/>
  <c r="U4098" i="1"/>
  <c r="S4098" i="1"/>
  <c r="N4098" i="1"/>
  <c r="U4097" i="1"/>
  <c r="S4097" i="1"/>
  <c r="N4097" i="1"/>
  <c r="U4096" i="1"/>
  <c r="S4096" i="1"/>
  <c r="N4096" i="1"/>
  <c r="N4095" i="1"/>
  <c r="I4095" i="1"/>
  <c r="N4094" i="1"/>
  <c r="K4094" i="1"/>
  <c r="K4093" i="1"/>
  <c r="N4092" i="1"/>
  <c r="M4092" i="1"/>
  <c r="K4092" i="1"/>
  <c r="L4091" i="1"/>
  <c r="M4090" i="1"/>
  <c r="M4103" i="1" s="1"/>
  <c r="L4089" i="1"/>
  <c r="M4104" i="1" s="1"/>
  <c r="J4089" i="1"/>
  <c r="Q4089" i="1" s="1"/>
  <c r="D4082" i="1"/>
  <c r="U4081" i="1"/>
  <c r="U4080" i="1"/>
  <c r="S4080" i="1"/>
  <c r="L4079" i="1"/>
  <c r="K4079" i="1"/>
  <c r="G4079" i="1"/>
  <c r="H4079" i="1" s="1"/>
  <c r="L4078" i="1"/>
  <c r="O4053" i="1" s="1"/>
  <c r="G4078" i="1"/>
  <c r="L4077" i="1"/>
  <c r="L4076" i="1"/>
  <c r="U4072" i="1"/>
  <c r="S4072" i="1"/>
  <c r="U4071" i="1"/>
  <c r="S4071" i="1"/>
  <c r="S4070" i="1"/>
  <c r="U4069" i="1"/>
  <c r="R4069" i="1"/>
  <c r="R4068" i="1"/>
  <c r="U4067" i="1"/>
  <c r="S4067" i="1"/>
  <c r="U4066" i="1"/>
  <c r="S4066" i="1"/>
  <c r="S4065" i="1"/>
  <c r="D4064" i="1"/>
  <c r="U4063" i="1"/>
  <c r="S4063" i="1"/>
  <c r="U4061" i="1"/>
  <c r="S4061" i="1"/>
  <c r="O4061" i="1"/>
  <c r="M4061" i="1"/>
  <c r="U4060" i="1"/>
  <c r="S4060" i="1"/>
  <c r="D4060" i="1"/>
  <c r="N4037" i="1" s="1"/>
  <c r="U4059" i="1"/>
  <c r="S4059" i="1"/>
  <c r="U4058" i="1"/>
  <c r="S4058" i="1"/>
  <c r="D4057" i="1"/>
  <c r="N4033" i="1" s="1"/>
  <c r="U4056" i="1"/>
  <c r="S4056" i="1"/>
  <c r="U4055" i="1"/>
  <c r="S4055" i="1"/>
  <c r="S4054" i="1"/>
  <c r="U4053" i="1"/>
  <c r="S4053" i="1"/>
  <c r="U4052" i="1"/>
  <c r="S4052" i="1"/>
  <c r="O4052" i="1"/>
  <c r="U4051" i="1"/>
  <c r="U4050" i="1"/>
  <c r="S4050" i="1"/>
  <c r="N4050" i="1"/>
  <c r="U4049" i="1"/>
  <c r="S4049" i="1"/>
  <c r="N4049" i="1"/>
  <c r="K4049" i="1"/>
  <c r="U4048" i="1"/>
  <c r="S4048" i="1"/>
  <c r="N4048" i="1"/>
  <c r="M4048" i="1"/>
  <c r="K4048" i="1"/>
  <c r="U4047" i="1"/>
  <c r="S4047" i="1"/>
  <c r="N4047" i="1"/>
  <c r="K4047" i="1"/>
  <c r="N4046" i="1"/>
  <c r="K4046" i="1"/>
  <c r="U4045" i="1"/>
  <c r="S4045" i="1"/>
  <c r="N4045" i="1"/>
  <c r="K4045" i="1"/>
  <c r="D4045" i="1"/>
  <c r="N4034" i="1" s="1"/>
  <c r="U4044" i="1"/>
  <c r="S4044" i="1"/>
  <c r="N4044" i="1"/>
  <c r="M4044" i="1"/>
  <c r="K4044" i="1"/>
  <c r="U4043" i="1"/>
  <c r="S4043" i="1"/>
  <c r="N4043" i="1"/>
  <c r="K4043" i="1"/>
  <c r="N4042" i="1"/>
  <c r="L4042" i="1"/>
  <c r="K4042" i="1"/>
  <c r="D4042" i="1"/>
  <c r="N4041" i="1"/>
  <c r="M4041" i="1"/>
  <c r="N4040" i="1"/>
  <c r="K4040" i="1"/>
  <c r="D4040" i="1"/>
  <c r="U4039" i="1"/>
  <c r="S4039" i="1"/>
  <c r="N4039" i="1"/>
  <c r="M4039" i="1"/>
  <c r="K4039" i="1"/>
  <c r="U4038" i="1"/>
  <c r="S4038" i="1"/>
  <c r="N4038" i="1"/>
  <c r="K4038" i="1"/>
  <c r="U4037" i="1"/>
  <c r="S4037" i="1"/>
  <c r="M4037" i="1"/>
  <c r="U4036" i="1"/>
  <c r="S4036" i="1"/>
  <c r="N4036" i="1"/>
  <c r="U4035" i="1"/>
  <c r="S4035" i="1"/>
  <c r="N4035" i="1"/>
  <c r="I4034" i="1"/>
  <c r="M4033" i="1"/>
  <c r="K4033" i="1"/>
  <c r="N4032" i="1"/>
  <c r="M4032" i="1"/>
  <c r="K4032" i="1"/>
  <c r="H4032" i="1"/>
  <c r="H4093" i="1" s="1"/>
  <c r="H4154" i="1" s="1"/>
  <c r="N4031" i="1"/>
  <c r="K4031" i="1"/>
  <c r="L4030" i="1"/>
  <c r="H4030" i="1"/>
  <c r="H4091" i="1" s="1"/>
  <c r="M4029" i="1"/>
  <c r="Q4028" i="1"/>
  <c r="L4028" i="1"/>
  <c r="J4028" i="1"/>
  <c r="D4021" i="1"/>
  <c r="U4020" i="1"/>
  <c r="U4019" i="1"/>
  <c r="S4019" i="1"/>
  <c r="L4018" i="1"/>
  <c r="K4018" i="1"/>
  <c r="G4018" i="1"/>
  <c r="H4018" i="1" s="1"/>
  <c r="L4017" i="1"/>
  <c r="G4017" i="1"/>
  <c r="L4015" i="1"/>
  <c r="U4011" i="1"/>
  <c r="S4011" i="1"/>
  <c r="U4010" i="1"/>
  <c r="S4010" i="1"/>
  <c r="S4009" i="1"/>
  <c r="U4008" i="1"/>
  <c r="R4008" i="1"/>
  <c r="R4007" i="1"/>
  <c r="U4006" i="1"/>
  <c r="S4006" i="1"/>
  <c r="U4005" i="1"/>
  <c r="S4005" i="1"/>
  <c r="S4004" i="1"/>
  <c r="D4003" i="1"/>
  <c r="U4002" i="1"/>
  <c r="S4002" i="1"/>
  <c r="U4000" i="1"/>
  <c r="S4000" i="1"/>
  <c r="O4000" i="1"/>
  <c r="M4000" i="1"/>
  <c r="U3999" i="1"/>
  <c r="S3999" i="1"/>
  <c r="D3999" i="1"/>
  <c r="U3998" i="1"/>
  <c r="S3998" i="1"/>
  <c r="U3997" i="1"/>
  <c r="S3997" i="1"/>
  <c r="D3996" i="1"/>
  <c r="U3995" i="1"/>
  <c r="S3995" i="1"/>
  <c r="U3994" i="1"/>
  <c r="S3994" i="1"/>
  <c r="S3993" i="1"/>
  <c r="U3992" i="1"/>
  <c r="S3992" i="1"/>
  <c r="O3992" i="1"/>
  <c r="U3991" i="1"/>
  <c r="S3991" i="1"/>
  <c r="U3990" i="1"/>
  <c r="U3989" i="1"/>
  <c r="S3989" i="1"/>
  <c r="N3989" i="1"/>
  <c r="M3989" i="1"/>
  <c r="U3988" i="1"/>
  <c r="S3988" i="1"/>
  <c r="N3988" i="1"/>
  <c r="K3988" i="1"/>
  <c r="U3987" i="1"/>
  <c r="S3987" i="1"/>
  <c r="N3987" i="1"/>
  <c r="K3987" i="1"/>
  <c r="U3986" i="1"/>
  <c r="S3986" i="1"/>
  <c r="N3986" i="1"/>
  <c r="K3986" i="1"/>
  <c r="N3985" i="1"/>
  <c r="M3985" i="1"/>
  <c r="K3985" i="1"/>
  <c r="U3984" i="1"/>
  <c r="S3984" i="1"/>
  <c r="N3984" i="1"/>
  <c r="M3984" i="1"/>
  <c r="K3984" i="1"/>
  <c r="D3984" i="1"/>
  <c r="U3983" i="1"/>
  <c r="S3983" i="1"/>
  <c r="N3983" i="1"/>
  <c r="M3983" i="1"/>
  <c r="K3983" i="1"/>
  <c r="U3982" i="1"/>
  <c r="S3982" i="1"/>
  <c r="N3982" i="1"/>
  <c r="M3982" i="1"/>
  <c r="K3982" i="1"/>
  <c r="N3981" i="1"/>
  <c r="L3981" i="1"/>
  <c r="K3981" i="1"/>
  <c r="D3981" i="1"/>
  <c r="N3980" i="1"/>
  <c r="N3979" i="1"/>
  <c r="K3979" i="1"/>
  <c r="D3979" i="1"/>
  <c r="U3978" i="1"/>
  <c r="S3978" i="1"/>
  <c r="N3978" i="1"/>
  <c r="M3978" i="1"/>
  <c r="K3978" i="1"/>
  <c r="U3977" i="1"/>
  <c r="S3977" i="1"/>
  <c r="N3977" i="1"/>
  <c r="K3977" i="1"/>
  <c r="U3976" i="1"/>
  <c r="S3976" i="1"/>
  <c r="N3976" i="1"/>
  <c r="M3976" i="1"/>
  <c r="U3975" i="1"/>
  <c r="S3975" i="1"/>
  <c r="N3975" i="1"/>
  <c r="U3974" i="1"/>
  <c r="S3974" i="1"/>
  <c r="N3974" i="1"/>
  <c r="N3973" i="1"/>
  <c r="I3973" i="1"/>
  <c r="N3972" i="1"/>
  <c r="M3972" i="1"/>
  <c r="K3972" i="1"/>
  <c r="N3971" i="1"/>
  <c r="K3971" i="1"/>
  <c r="N3970" i="1"/>
  <c r="M3970" i="1"/>
  <c r="K3970" i="1"/>
  <c r="L3969" i="1"/>
  <c r="M3968" i="1"/>
  <c r="N3967" i="1"/>
  <c r="O3994" i="1" s="1"/>
  <c r="L3967" i="1"/>
  <c r="M3979" i="1" s="1"/>
  <c r="J3967" i="1"/>
  <c r="Q3967" i="1" s="1"/>
  <c r="D3960" i="1"/>
  <c r="U3959" i="1"/>
  <c r="U3958" i="1"/>
  <c r="S3958" i="1"/>
  <c r="L3957" i="1"/>
  <c r="K3957" i="1"/>
  <c r="H3957" i="1"/>
  <c r="G3957" i="1"/>
  <c r="G3956" i="1"/>
  <c r="U3950" i="1"/>
  <c r="S3950" i="1"/>
  <c r="U3949" i="1"/>
  <c r="S3949" i="1"/>
  <c r="N3949" i="1"/>
  <c r="L3949" i="1"/>
  <c r="O3931" i="1" s="1"/>
  <c r="S3948" i="1"/>
  <c r="U3947" i="1"/>
  <c r="R3947" i="1"/>
  <c r="R3946" i="1"/>
  <c r="U3945" i="1"/>
  <c r="S3945" i="1"/>
  <c r="U3944" i="1"/>
  <c r="S3944" i="1"/>
  <c r="S3943" i="1"/>
  <c r="D3942" i="1"/>
  <c r="U3941" i="1"/>
  <c r="S3941" i="1"/>
  <c r="U3939" i="1"/>
  <c r="S3939" i="1"/>
  <c r="O3939" i="1"/>
  <c r="M3939" i="1"/>
  <c r="U3938" i="1"/>
  <c r="S3938" i="1"/>
  <c r="D3938" i="1"/>
  <c r="U3937" i="1"/>
  <c r="S3937" i="1"/>
  <c r="U3936" i="1"/>
  <c r="S3936" i="1"/>
  <c r="D3935" i="1"/>
  <c r="U3934" i="1"/>
  <c r="S3934" i="1"/>
  <c r="U3933" i="1"/>
  <c r="S3933" i="1"/>
  <c r="S3932" i="1"/>
  <c r="U3931" i="1"/>
  <c r="S3931" i="1"/>
  <c r="U3930" i="1"/>
  <c r="S3930" i="1"/>
  <c r="O3930" i="1"/>
  <c r="U3929" i="1"/>
  <c r="U3928" i="1"/>
  <c r="S3928" i="1"/>
  <c r="N3928" i="1"/>
  <c r="U3927" i="1"/>
  <c r="S3927" i="1"/>
  <c r="N3927" i="1"/>
  <c r="K3927" i="1"/>
  <c r="U3926" i="1"/>
  <c r="S3926" i="1"/>
  <c r="N3926" i="1"/>
  <c r="K3926" i="1"/>
  <c r="U3925" i="1"/>
  <c r="S3925" i="1"/>
  <c r="N3925" i="1"/>
  <c r="K3925" i="1"/>
  <c r="U3924" i="1"/>
  <c r="S3924" i="1"/>
  <c r="N3924" i="1"/>
  <c r="K3924" i="1"/>
  <c r="U3923" i="1"/>
  <c r="S3923" i="1"/>
  <c r="N3923" i="1"/>
  <c r="K3923" i="1"/>
  <c r="D3923" i="1"/>
  <c r="N3912" i="1" s="1"/>
  <c r="U3922" i="1"/>
  <c r="S3922" i="1"/>
  <c r="N3922" i="1"/>
  <c r="K3922" i="1"/>
  <c r="U3921" i="1"/>
  <c r="S3921" i="1"/>
  <c r="N3921" i="1"/>
  <c r="K3921" i="1"/>
  <c r="N3920" i="1"/>
  <c r="L3920" i="1"/>
  <c r="K3920" i="1"/>
  <c r="D3920" i="1"/>
  <c r="N3919" i="1"/>
  <c r="N3918" i="1"/>
  <c r="K3918" i="1"/>
  <c r="D3918" i="1"/>
  <c r="U3917" i="1"/>
  <c r="S3917" i="1"/>
  <c r="N3917" i="1"/>
  <c r="K3917" i="1"/>
  <c r="U3916" i="1"/>
  <c r="S3916" i="1"/>
  <c r="N3916" i="1"/>
  <c r="K3916" i="1"/>
  <c r="U3915" i="1"/>
  <c r="S3915" i="1"/>
  <c r="N3915" i="1"/>
  <c r="U3914" i="1"/>
  <c r="S3914" i="1"/>
  <c r="N3914" i="1"/>
  <c r="U3913" i="1"/>
  <c r="S3913" i="1"/>
  <c r="N3913" i="1"/>
  <c r="M3913" i="1"/>
  <c r="I3912" i="1"/>
  <c r="N3911" i="1"/>
  <c r="K3911" i="1"/>
  <c r="N3910" i="1"/>
  <c r="K3910" i="1"/>
  <c r="N3909" i="1"/>
  <c r="K3909" i="1"/>
  <c r="L3908" i="1"/>
  <c r="M3907" i="1"/>
  <c r="Q3906" i="1"/>
  <c r="L3906" i="1"/>
  <c r="M3921" i="1" s="1"/>
  <c r="J3906" i="1"/>
  <c r="D3899" i="1"/>
  <c r="U3898" i="1"/>
  <c r="U3897" i="1"/>
  <c r="S3897" i="1"/>
  <c r="L3896" i="1"/>
  <c r="K3896" i="1"/>
  <c r="G3896" i="1"/>
  <c r="L3895" i="1"/>
  <c r="G3895" i="1"/>
  <c r="L3893" i="1"/>
  <c r="L3894" i="1" s="1"/>
  <c r="U3889" i="1"/>
  <c r="S3889" i="1"/>
  <c r="U3888" i="1"/>
  <c r="S3888" i="1"/>
  <c r="S3887" i="1"/>
  <c r="U3886" i="1"/>
  <c r="R3886" i="1"/>
  <c r="R3885" i="1"/>
  <c r="U3884" i="1"/>
  <c r="S3884" i="1"/>
  <c r="U3883" i="1"/>
  <c r="S3883" i="1"/>
  <c r="S3882" i="1"/>
  <c r="D3881" i="1"/>
  <c r="U3880" i="1"/>
  <c r="S3880" i="1"/>
  <c r="U3878" i="1"/>
  <c r="S3878" i="1"/>
  <c r="O3878" i="1"/>
  <c r="M3878" i="1"/>
  <c r="U3877" i="1"/>
  <c r="S3877" i="1"/>
  <c r="D3877" i="1"/>
  <c r="U3876" i="1"/>
  <c r="S3876" i="1"/>
  <c r="U3875" i="1"/>
  <c r="S3875" i="1"/>
  <c r="D3874" i="1"/>
  <c r="U3873" i="1"/>
  <c r="S3873" i="1"/>
  <c r="U3872" i="1"/>
  <c r="S3872" i="1"/>
  <c r="S3871" i="1"/>
  <c r="U3870" i="1"/>
  <c r="S3870" i="1"/>
  <c r="O3870" i="1"/>
  <c r="U3869" i="1"/>
  <c r="S3869" i="1"/>
  <c r="O3869" i="1"/>
  <c r="U3868" i="1"/>
  <c r="U3867" i="1"/>
  <c r="S3867" i="1"/>
  <c r="N3867" i="1"/>
  <c r="U3866" i="1"/>
  <c r="S3866" i="1"/>
  <c r="N3866" i="1"/>
  <c r="K3866" i="1"/>
  <c r="U3865" i="1"/>
  <c r="S3865" i="1"/>
  <c r="N3865" i="1"/>
  <c r="K3865" i="1"/>
  <c r="U3864" i="1"/>
  <c r="S3864" i="1"/>
  <c r="N3864" i="1"/>
  <c r="K3864" i="1"/>
  <c r="U3863" i="1"/>
  <c r="S3863" i="1"/>
  <c r="N3863" i="1"/>
  <c r="K3863" i="1"/>
  <c r="U3862" i="1"/>
  <c r="S3862" i="1"/>
  <c r="N3862" i="1"/>
  <c r="K3862" i="1"/>
  <c r="D3862" i="1"/>
  <c r="U3861" i="1"/>
  <c r="S3861" i="1"/>
  <c r="N3861" i="1"/>
  <c r="K3861" i="1"/>
  <c r="U3860" i="1"/>
  <c r="S3860" i="1"/>
  <c r="N3860" i="1"/>
  <c r="K3860" i="1"/>
  <c r="N3859" i="1"/>
  <c r="L3859" i="1"/>
  <c r="K3859" i="1"/>
  <c r="D3859" i="1"/>
  <c r="N3858" i="1"/>
  <c r="N3857" i="1"/>
  <c r="K3857" i="1"/>
  <c r="D3857" i="1"/>
  <c r="N3849" i="1" s="1"/>
  <c r="U3856" i="1"/>
  <c r="S3856" i="1"/>
  <c r="N3856" i="1"/>
  <c r="K3856" i="1"/>
  <c r="U3855" i="1"/>
  <c r="S3855" i="1"/>
  <c r="N3855" i="1"/>
  <c r="K3855" i="1"/>
  <c r="U3854" i="1"/>
  <c r="S3854" i="1"/>
  <c r="N3854" i="1"/>
  <c r="U3853" i="1"/>
  <c r="S3853" i="1"/>
  <c r="N3853" i="1"/>
  <c r="U3852" i="1"/>
  <c r="S3852" i="1"/>
  <c r="N3852" i="1"/>
  <c r="N3851" i="1"/>
  <c r="I3851" i="1"/>
  <c r="N3850" i="1"/>
  <c r="K3850" i="1"/>
  <c r="K3849" i="1"/>
  <c r="N3848" i="1"/>
  <c r="K3848" i="1"/>
  <c r="L3847" i="1"/>
  <c r="L3872" i="1" s="1"/>
  <c r="M3846" i="1"/>
  <c r="Q3845" i="1"/>
  <c r="L3845" i="1"/>
  <c r="J3845" i="1"/>
  <c r="D3838" i="1"/>
  <c r="U3837" i="1"/>
  <c r="S3837" i="1"/>
  <c r="U3836" i="1"/>
  <c r="S3836" i="1"/>
  <c r="L3835" i="1"/>
  <c r="K3835" i="1"/>
  <c r="H3835" i="1"/>
  <c r="G3835" i="1"/>
  <c r="L3834" i="1"/>
  <c r="O3809" i="1" s="1"/>
  <c r="G3834" i="1"/>
  <c r="L3832" i="1"/>
  <c r="U3828" i="1"/>
  <c r="S3828" i="1"/>
  <c r="U3827" i="1"/>
  <c r="S3827" i="1"/>
  <c r="S3826" i="1"/>
  <c r="U3825" i="1"/>
  <c r="R3825" i="1"/>
  <c r="R3824" i="1"/>
  <c r="U3823" i="1"/>
  <c r="S3823" i="1"/>
  <c r="U3822" i="1"/>
  <c r="S3822" i="1"/>
  <c r="S3821" i="1"/>
  <c r="D3820" i="1"/>
  <c r="U3819" i="1"/>
  <c r="S3819" i="1"/>
  <c r="U3818" i="1"/>
  <c r="S3818" i="1"/>
  <c r="U3817" i="1"/>
  <c r="S3817" i="1"/>
  <c r="O3817" i="1"/>
  <c r="M3817" i="1"/>
  <c r="U3816" i="1"/>
  <c r="S3816" i="1"/>
  <c r="D3816" i="1"/>
  <c r="U3815" i="1"/>
  <c r="S3815" i="1"/>
  <c r="U3814" i="1"/>
  <c r="S3814" i="1"/>
  <c r="D3813" i="1"/>
  <c r="U3812" i="1"/>
  <c r="S3812" i="1"/>
  <c r="U3811" i="1"/>
  <c r="S3811" i="1"/>
  <c r="S3810" i="1"/>
  <c r="U3809" i="1"/>
  <c r="S3809" i="1"/>
  <c r="U3808" i="1"/>
  <c r="S3808" i="1"/>
  <c r="U3807" i="1"/>
  <c r="U3806" i="1"/>
  <c r="S3806" i="1"/>
  <c r="N3806" i="1"/>
  <c r="U3805" i="1"/>
  <c r="S3805" i="1"/>
  <c r="N3805" i="1"/>
  <c r="K3805" i="1"/>
  <c r="U3804" i="1"/>
  <c r="S3804" i="1"/>
  <c r="N3804" i="1"/>
  <c r="K3804" i="1"/>
  <c r="U3803" i="1"/>
  <c r="S3803" i="1"/>
  <c r="N3803" i="1"/>
  <c r="K3803" i="1"/>
  <c r="U3802" i="1"/>
  <c r="N3802" i="1"/>
  <c r="K3802" i="1"/>
  <c r="U3801" i="1"/>
  <c r="S3801" i="1"/>
  <c r="N3801" i="1"/>
  <c r="K3801" i="1"/>
  <c r="D3801" i="1"/>
  <c r="N3790" i="1" s="1"/>
  <c r="U3800" i="1"/>
  <c r="S3800" i="1"/>
  <c r="N3800" i="1"/>
  <c r="K3800" i="1"/>
  <c r="U3799" i="1"/>
  <c r="S3799" i="1"/>
  <c r="N3799" i="1"/>
  <c r="K3799" i="1"/>
  <c r="N3798" i="1"/>
  <c r="L3798" i="1"/>
  <c r="K3798" i="1"/>
  <c r="D3798" i="1"/>
  <c r="N3797" i="1"/>
  <c r="N3796" i="1"/>
  <c r="K3796" i="1"/>
  <c r="D3796" i="1"/>
  <c r="U3795" i="1"/>
  <c r="S3795" i="1"/>
  <c r="N3795" i="1"/>
  <c r="K3795" i="1"/>
  <c r="U3794" i="1"/>
  <c r="S3794" i="1"/>
  <c r="N3794" i="1"/>
  <c r="K3794" i="1"/>
  <c r="U3793" i="1"/>
  <c r="S3793" i="1"/>
  <c r="N3793" i="1"/>
  <c r="U3792" i="1"/>
  <c r="S3792" i="1"/>
  <c r="N3792" i="1"/>
  <c r="U3791" i="1"/>
  <c r="S3791" i="1"/>
  <c r="N3791" i="1"/>
  <c r="I3790" i="1"/>
  <c r="N3789" i="1"/>
  <c r="K3789" i="1"/>
  <c r="N3788" i="1"/>
  <c r="K3788" i="1"/>
  <c r="N3787" i="1"/>
  <c r="K3787" i="1"/>
  <c r="L3786" i="1"/>
  <c r="M3785" i="1"/>
  <c r="L3784" i="1"/>
  <c r="J3784" i="1"/>
  <c r="Q3784" i="1" s="1"/>
  <c r="D3777" i="1"/>
  <c r="U3776" i="1"/>
  <c r="U3775" i="1"/>
  <c r="S3775" i="1"/>
  <c r="L3774" i="1"/>
  <c r="K3774" i="1"/>
  <c r="G3774" i="1"/>
  <c r="L3773" i="1"/>
  <c r="G3773" i="1"/>
  <c r="L3771" i="1"/>
  <c r="U3767" i="1"/>
  <c r="S3767" i="1"/>
  <c r="U3766" i="1"/>
  <c r="S3766" i="1"/>
  <c r="S3765" i="1"/>
  <c r="L3765" i="1"/>
  <c r="U3764" i="1"/>
  <c r="R3764" i="1"/>
  <c r="R3763" i="1"/>
  <c r="U3762" i="1"/>
  <c r="S3762" i="1"/>
  <c r="L3762" i="1"/>
  <c r="U3761" i="1"/>
  <c r="S3761" i="1"/>
  <c r="L3761" i="1"/>
  <c r="S3760" i="1"/>
  <c r="D3759" i="1"/>
  <c r="U3758" i="1"/>
  <c r="S3758" i="1"/>
  <c r="U3757" i="1"/>
  <c r="S3757" i="1"/>
  <c r="U3756" i="1"/>
  <c r="S3756" i="1"/>
  <c r="O3756" i="1"/>
  <c r="M3756" i="1"/>
  <c r="U3755" i="1"/>
  <c r="S3755" i="1"/>
  <c r="D3755" i="1"/>
  <c r="U3754" i="1"/>
  <c r="S3754" i="1"/>
  <c r="U3753" i="1"/>
  <c r="S3753" i="1"/>
  <c r="D3752" i="1"/>
  <c r="N3728" i="1" s="1"/>
  <c r="U3751" i="1"/>
  <c r="S3751" i="1"/>
  <c r="U3750" i="1"/>
  <c r="S3750" i="1"/>
  <c r="S3749" i="1"/>
  <c r="U3748" i="1"/>
  <c r="S3748" i="1"/>
  <c r="U3747" i="1"/>
  <c r="S3747" i="1"/>
  <c r="O3747" i="1"/>
  <c r="U3746" i="1"/>
  <c r="U3745" i="1"/>
  <c r="S3745" i="1"/>
  <c r="N3745" i="1"/>
  <c r="U3744" i="1"/>
  <c r="S3744" i="1"/>
  <c r="N3744" i="1"/>
  <c r="K3744" i="1"/>
  <c r="U3743" i="1"/>
  <c r="S3743" i="1"/>
  <c r="N3743" i="1"/>
  <c r="K3743" i="1"/>
  <c r="U3742" i="1"/>
  <c r="S3742" i="1"/>
  <c r="N3742" i="1"/>
  <c r="K3742" i="1"/>
  <c r="U3741" i="1"/>
  <c r="S3741" i="1"/>
  <c r="N3741" i="1"/>
  <c r="K3741" i="1"/>
  <c r="U3740" i="1"/>
  <c r="S3740" i="1"/>
  <c r="N3740" i="1"/>
  <c r="K3740" i="1"/>
  <c r="D3740" i="1"/>
  <c r="U3739" i="1"/>
  <c r="S3739" i="1"/>
  <c r="N3739" i="1"/>
  <c r="K3739" i="1"/>
  <c r="U3738" i="1"/>
  <c r="S3738" i="1"/>
  <c r="N3738" i="1"/>
  <c r="K3738" i="1"/>
  <c r="N3737" i="1"/>
  <c r="L3737" i="1"/>
  <c r="K3737" i="1"/>
  <c r="D3737" i="1"/>
  <c r="N3736" i="1"/>
  <c r="N3735" i="1"/>
  <c r="M3735" i="1"/>
  <c r="K3735" i="1"/>
  <c r="D3735" i="1"/>
  <c r="U3734" i="1"/>
  <c r="S3734" i="1"/>
  <c r="N3734" i="1"/>
  <c r="K3734" i="1"/>
  <c r="U3733" i="1"/>
  <c r="S3733" i="1"/>
  <c r="N3733" i="1"/>
  <c r="K3733" i="1"/>
  <c r="U3732" i="1"/>
  <c r="S3732" i="1"/>
  <c r="N3732" i="1"/>
  <c r="M3732" i="1"/>
  <c r="U3731" i="1"/>
  <c r="S3731" i="1"/>
  <c r="N3731" i="1"/>
  <c r="U3730" i="1"/>
  <c r="S3730" i="1"/>
  <c r="N3730" i="1"/>
  <c r="N3729" i="1"/>
  <c r="I3729" i="1"/>
  <c r="K3728" i="1"/>
  <c r="N3727" i="1"/>
  <c r="K3727" i="1"/>
  <c r="N3726" i="1"/>
  <c r="K3726" i="1"/>
  <c r="L3725" i="1"/>
  <c r="M3724" i="1"/>
  <c r="Q3723" i="1"/>
  <c r="L3723" i="1"/>
  <c r="L3750" i="1" s="1"/>
  <c r="J3723" i="1"/>
  <c r="G3719" i="1"/>
  <c r="F3719" i="1"/>
  <c r="F3780" i="1" s="1"/>
  <c r="F3841" i="1" s="1"/>
  <c r="F3902" i="1" s="1"/>
  <c r="F3963" i="1" s="1"/>
  <c r="F4024" i="1" s="1"/>
  <c r="F4085" i="1" s="1"/>
  <c r="F4146" i="1" s="1"/>
  <c r="F4207" i="1" s="1"/>
  <c r="B3719" i="1"/>
  <c r="B3780" i="1" s="1"/>
  <c r="B3841" i="1" s="1"/>
  <c r="B3902" i="1" s="1"/>
  <c r="B3963" i="1" s="1"/>
  <c r="B4024" i="1" s="1"/>
  <c r="B4085" i="1" s="1"/>
  <c r="B4146" i="1" s="1"/>
  <c r="B4207" i="1" s="1"/>
  <c r="D3716" i="1"/>
  <c r="U3715" i="1"/>
  <c r="U3714" i="1"/>
  <c r="S3714" i="1"/>
  <c r="L3713" i="1"/>
  <c r="K3713" i="1"/>
  <c r="G3713" i="1"/>
  <c r="H3713" i="1" s="1"/>
  <c r="L3712" i="1"/>
  <c r="G3712" i="1"/>
  <c r="H3719" i="1" s="1"/>
  <c r="L3710" i="1"/>
  <c r="U3706" i="1"/>
  <c r="S3706" i="1"/>
  <c r="U3705" i="1"/>
  <c r="S3705" i="1"/>
  <c r="N3705" i="1"/>
  <c r="L3705" i="1"/>
  <c r="O3687" i="1" s="1"/>
  <c r="S3704" i="1"/>
  <c r="L3704" i="1"/>
  <c r="U3703" i="1"/>
  <c r="R3703" i="1"/>
  <c r="L3703" i="1"/>
  <c r="L3764" i="1" s="1"/>
  <c r="R3702" i="1"/>
  <c r="L3702" i="1"/>
  <c r="L3763" i="1" s="1"/>
  <c r="U3701" i="1"/>
  <c r="S3701" i="1"/>
  <c r="L3701" i="1"/>
  <c r="U3700" i="1"/>
  <c r="S3700" i="1"/>
  <c r="L3700" i="1"/>
  <c r="S3699" i="1"/>
  <c r="L3699" i="1"/>
  <c r="L3760" i="1" s="1"/>
  <c r="D3698" i="1"/>
  <c r="U3697" i="1"/>
  <c r="S3697" i="1"/>
  <c r="U3696" i="1"/>
  <c r="S3696" i="1"/>
  <c r="U3695" i="1"/>
  <c r="S3695" i="1"/>
  <c r="O3695" i="1"/>
  <c r="M3695" i="1"/>
  <c r="L3695" i="1"/>
  <c r="L3756" i="1" s="1"/>
  <c r="U3694" i="1"/>
  <c r="S3694" i="1"/>
  <c r="L3694" i="1"/>
  <c r="N3694" i="1" s="1"/>
  <c r="D3694" i="1"/>
  <c r="N3671" i="1" s="1"/>
  <c r="U3693" i="1"/>
  <c r="S3693" i="1"/>
  <c r="U3692" i="1"/>
  <c r="S3692" i="1"/>
  <c r="D3691" i="1"/>
  <c r="N3667" i="1" s="1"/>
  <c r="U3690" i="1"/>
  <c r="S3690" i="1"/>
  <c r="U3689" i="1"/>
  <c r="S3689" i="1"/>
  <c r="S3688" i="1"/>
  <c r="U3687" i="1"/>
  <c r="S3687" i="1"/>
  <c r="U3686" i="1"/>
  <c r="S3686" i="1"/>
  <c r="O3686" i="1"/>
  <c r="U3685" i="1"/>
  <c r="U3684" i="1"/>
  <c r="S3684" i="1"/>
  <c r="N3684" i="1"/>
  <c r="U3683" i="1"/>
  <c r="S3683" i="1"/>
  <c r="N3683" i="1"/>
  <c r="M3683" i="1"/>
  <c r="K3683" i="1"/>
  <c r="U3682" i="1"/>
  <c r="S3682" i="1"/>
  <c r="N3682" i="1"/>
  <c r="K3682" i="1"/>
  <c r="U3681" i="1"/>
  <c r="S3681" i="1"/>
  <c r="N3681" i="1"/>
  <c r="K3681" i="1"/>
  <c r="N3680" i="1"/>
  <c r="K3680" i="1"/>
  <c r="U3679" i="1"/>
  <c r="S3679" i="1"/>
  <c r="N3679" i="1"/>
  <c r="K3679" i="1"/>
  <c r="D3679" i="1"/>
  <c r="N3668" i="1" s="1"/>
  <c r="U3678" i="1"/>
  <c r="S3678" i="1"/>
  <c r="N3678" i="1"/>
  <c r="K3678" i="1"/>
  <c r="U3677" i="1"/>
  <c r="S3677" i="1"/>
  <c r="N3677" i="1"/>
  <c r="K3677" i="1"/>
  <c r="I3677" i="1"/>
  <c r="N3676" i="1"/>
  <c r="L3676" i="1"/>
  <c r="K3676" i="1"/>
  <c r="D3676" i="1"/>
  <c r="N3675" i="1"/>
  <c r="I3675" i="1"/>
  <c r="N3674" i="1"/>
  <c r="K3674" i="1"/>
  <c r="D3674" i="1"/>
  <c r="U3673" i="1"/>
  <c r="S3673" i="1"/>
  <c r="N3673" i="1"/>
  <c r="K3673" i="1"/>
  <c r="U3672" i="1"/>
  <c r="S3672" i="1"/>
  <c r="N3672" i="1"/>
  <c r="K3672" i="1"/>
  <c r="U3671" i="1"/>
  <c r="S3671" i="1"/>
  <c r="U3670" i="1"/>
  <c r="S3670" i="1"/>
  <c r="N3670" i="1"/>
  <c r="H3670" i="1"/>
  <c r="H3731" i="1" s="1"/>
  <c r="H3792" i="1" s="1"/>
  <c r="H3853" i="1" s="1"/>
  <c r="H3914" i="1" s="1"/>
  <c r="H3975" i="1" s="1"/>
  <c r="H4036" i="1" s="1"/>
  <c r="H4097" i="1" s="1"/>
  <c r="H4158" i="1" s="1"/>
  <c r="U3669" i="1"/>
  <c r="S3669" i="1"/>
  <c r="N3669" i="1"/>
  <c r="I3668" i="1"/>
  <c r="H3668" i="1"/>
  <c r="H3729" i="1" s="1"/>
  <c r="H3790" i="1" s="1"/>
  <c r="H3851" i="1" s="1"/>
  <c r="H3912" i="1" s="1"/>
  <c r="H3973" i="1" s="1"/>
  <c r="H4034" i="1" s="1"/>
  <c r="H4095" i="1" s="1"/>
  <c r="H4156" i="1" s="1"/>
  <c r="K3667" i="1"/>
  <c r="N3666" i="1"/>
  <c r="K3666" i="1"/>
  <c r="H3666" i="1"/>
  <c r="H3727" i="1" s="1"/>
  <c r="H3788" i="1" s="1"/>
  <c r="H3849" i="1" s="1"/>
  <c r="H3910" i="1" s="1"/>
  <c r="H3971" i="1" s="1"/>
  <c r="B3666" i="1"/>
  <c r="B3727" i="1" s="1"/>
  <c r="B3788" i="1" s="1"/>
  <c r="B3849" i="1" s="1"/>
  <c r="B3910" i="1" s="1"/>
  <c r="B3971" i="1" s="1"/>
  <c r="B4032" i="1" s="1"/>
  <c r="B4093" i="1" s="1"/>
  <c r="B4154" i="1" s="1"/>
  <c r="N3665" i="1"/>
  <c r="K3665" i="1"/>
  <c r="L3664" i="1"/>
  <c r="M3663" i="1"/>
  <c r="O3662" i="1"/>
  <c r="O3723" i="1" s="1"/>
  <c r="O3784" i="1" s="1"/>
  <c r="O3845" i="1" s="1"/>
  <c r="O3906" i="1" s="1"/>
  <c r="O3967" i="1" s="1"/>
  <c r="O4028" i="1" s="1"/>
  <c r="O4089" i="1" s="1"/>
  <c r="O4150" i="1" s="1"/>
  <c r="N3662" i="1"/>
  <c r="O3689" i="1" s="1"/>
  <c r="L3662" i="1"/>
  <c r="M3681" i="1" s="1"/>
  <c r="J3662" i="1"/>
  <c r="Q3662" i="1" s="1"/>
  <c r="O3658" i="1"/>
  <c r="F3658" i="1"/>
  <c r="E3658" i="1"/>
  <c r="D3658" i="1"/>
  <c r="D3719" i="1" s="1"/>
  <c r="B3658" i="1"/>
  <c r="A3658" i="1"/>
  <c r="A3719" i="1" s="1"/>
  <c r="A3780" i="1" s="1"/>
  <c r="A3841" i="1" s="1"/>
  <c r="A3902" i="1" s="1"/>
  <c r="A3963" i="1" s="1"/>
  <c r="A4024" i="1" s="1"/>
  <c r="A4085" i="1" s="1"/>
  <c r="A4146" i="1" s="1"/>
  <c r="A4207" i="1" s="1"/>
  <c r="U3655" i="1"/>
  <c r="S3655" i="1"/>
  <c r="D3655" i="1"/>
  <c r="U3654" i="1"/>
  <c r="S3654" i="1"/>
  <c r="U3653" i="1"/>
  <c r="L3652" i="1"/>
  <c r="K3652" i="1"/>
  <c r="H3652" i="1"/>
  <c r="G3652" i="1"/>
  <c r="L3651" i="1"/>
  <c r="O3626" i="1" s="1"/>
  <c r="L3650" i="1"/>
  <c r="L3649" i="1"/>
  <c r="R3646" i="1"/>
  <c r="U3645" i="1"/>
  <c r="U3644" i="1"/>
  <c r="S3644" i="1"/>
  <c r="U3642" i="1"/>
  <c r="R3642" i="1"/>
  <c r="U3639" i="1"/>
  <c r="S3639" i="1"/>
  <c r="D3637" i="1"/>
  <c r="U3636" i="1"/>
  <c r="U3635" i="1"/>
  <c r="S3635" i="1"/>
  <c r="U3634" i="1"/>
  <c r="O3634" i="1"/>
  <c r="M3634" i="1"/>
  <c r="L3634" i="1"/>
  <c r="N3634" i="1" s="1"/>
  <c r="U3633" i="1"/>
  <c r="N3633" i="1"/>
  <c r="L3633" i="1"/>
  <c r="D3633" i="1"/>
  <c r="N3610" i="1" s="1"/>
  <c r="U3632" i="1"/>
  <c r="U3631" i="1"/>
  <c r="D3630" i="1"/>
  <c r="U3629" i="1"/>
  <c r="U3628" i="1"/>
  <c r="L3628" i="1"/>
  <c r="U3627" i="1"/>
  <c r="O3627" i="1"/>
  <c r="U3626" i="1"/>
  <c r="U3625" i="1"/>
  <c r="O3625" i="1"/>
  <c r="U3624" i="1"/>
  <c r="U3623" i="1"/>
  <c r="N3623" i="1"/>
  <c r="M3623" i="1"/>
  <c r="U3622" i="1"/>
  <c r="N3622" i="1"/>
  <c r="K3622" i="1"/>
  <c r="U3621" i="1"/>
  <c r="N3621" i="1"/>
  <c r="K3621" i="1"/>
  <c r="U3620" i="1"/>
  <c r="S3620" i="1"/>
  <c r="N3620" i="1"/>
  <c r="K3620" i="1"/>
  <c r="U3619" i="1"/>
  <c r="S3619" i="1"/>
  <c r="N3619" i="1"/>
  <c r="K3619" i="1"/>
  <c r="U3618" i="1"/>
  <c r="N3618" i="1"/>
  <c r="M3618" i="1"/>
  <c r="K3618" i="1"/>
  <c r="D3618" i="1"/>
  <c r="N3607" i="1" s="1"/>
  <c r="U3617" i="1"/>
  <c r="S3617" i="1"/>
  <c r="N3617" i="1"/>
  <c r="K3617" i="1"/>
  <c r="U3616" i="1"/>
  <c r="N3616" i="1"/>
  <c r="K3616" i="1"/>
  <c r="N3615" i="1"/>
  <c r="L3615" i="1"/>
  <c r="K3615" i="1"/>
  <c r="D3615" i="1"/>
  <c r="N3614" i="1"/>
  <c r="K3614" i="1"/>
  <c r="H3614" i="1"/>
  <c r="N3613" i="1"/>
  <c r="M3613" i="1"/>
  <c r="P3613" i="1" s="1"/>
  <c r="K3613" i="1"/>
  <c r="D3613" i="1"/>
  <c r="N3605" i="1" s="1"/>
  <c r="U3612" i="1"/>
  <c r="N3612" i="1"/>
  <c r="K3612" i="1"/>
  <c r="U3611" i="1"/>
  <c r="N3611" i="1"/>
  <c r="K3611" i="1"/>
  <c r="U3610" i="1"/>
  <c r="M3610" i="1"/>
  <c r="U3609" i="1"/>
  <c r="N3609" i="1"/>
  <c r="H3609" i="1"/>
  <c r="U3608" i="1"/>
  <c r="N3608" i="1"/>
  <c r="M3607" i="1"/>
  <c r="H3607" i="1"/>
  <c r="N3606" i="1"/>
  <c r="K3606" i="1"/>
  <c r="K3605" i="1"/>
  <c r="B3605" i="1"/>
  <c r="N3604" i="1"/>
  <c r="M3604" i="1"/>
  <c r="K3604" i="1"/>
  <c r="L3603" i="1"/>
  <c r="H3603" i="1"/>
  <c r="H3664" i="1" s="1"/>
  <c r="M3602" i="1"/>
  <c r="O3601" i="1"/>
  <c r="L3601" i="1"/>
  <c r="M3616" i="1" s="1"/>
  <c r="J3601" i="1"/>
  <c r="Q3601" i="1" s="1"/>
  <c r="G3597" i="1"/>
  <c r="G3658" i="1" s="1"/>
  <c r="I3658" i="1" s="1"/>
  <c r="F3597" i="1"/>
  <c r="L3596" i="1"/>
  <c r="U3593" i="1"/>
  <c r="S3593" i="1"/>
  <c r="U3592" i="1"/>
  <c r="S3592" i="1"/>
  <c r="K3591" i="1"/>
  <c r="L3590" i="1"/>
  <c r="L3588" i="1"/>
  <c r="U3583" i="1"/>
  <c r="S3583" i="1"/>
  <c r="S3582" i="1"/>
  <c r="U3581" i="1"/>
  <c r="S3579" i="1"/>
  <c r="U3578" i="1"/>
  <c r="S3578" i="1"/>
  <c r="S3577" i="1"/>
  <c r="D3576" i="1"/>
  <c r="U3575" i="1"/>
  <c r="S3575" i="1"/>
  <c r="U3574" i="1"/>
  <c r="S3574" i="1"/>
  <c r="U3573" i="1"/>
  <c r="S3573" i="1"/>
  <c r="M3573" i="1"/>
  <c r="U3572" i="1"/>
  <c r="S3572" i="1"/>
  <c r="N3572" i="1"/>
  <c r="U3571" i="1"/>
  <c r="S3571" i="1"/>
  <c r="U3570" i="1"/>
  <c r="S3570" i="1"/>
  <c r="D3569" i="1"/>
  <c r="U3568" i="1"/>
  <c r="S3568" i="1"/>
  <c r="U3567" i="1"/>
  <c r="S3567" i="1"/>
  <c r="L3567" i="1"/>
  <c r="L3569" i="1" s="1"/>
  <c r="S3566" i="1"/>
  <c r="D3566" i="1"/>
  <c r="U3565" i="1"/>
  <c r="S3565" i="1"/>
  <c r="U3564" i="1"/>
  <c r="S3564" i="1"/>
  <c r="U3563" i="1"/>
  <c r="S3563" i="1"/>
  <c r="U3562" i="1"/>
  <c r="S3562" i="1"/>
  <c r="N3562" i="1"/>
  <c r="M3562" i="1"/>
  <c r="U3561" i="1"/>
  <c r="S3561" i="1"/>
  <c r="M3561" i="1"/>
  <c r="K3561" i="1"/>
  <c r="U3560" i="1"/>
  <c r="S3560" i="1"/>
  <c r="K3560" i="1"/>
  <c r="U3559" i="1"/>
  <c r="S3559" i="1"/>
  <c r="M3559" i="1"/>
  <c r="K3559" i="1"/>
  <c r="K3558" i="1"/>
  <c r="U3557" i="1"/>
  <c r="S3557" i="1"/>
  <c r="M3557" i="1"/>
  <c r="K3557" i="1"/>
  <c r="U3556" i="1"/>
  <c r="S3556" i="1"/>
  <c r="N3556" i="1"/>
  <c r="K3556" i="1"/>
  <c r="U3555" i="1"/>
  <c r="S3555" i="1"/>
  <c r="N3555" i="1"/>
  <c r="M3555" i="1"/>
  <c r="K3555" i="1"/>
  <c r="S3554" i="1"/>
  <c r="L3554" i="1"/>
  <c r="K3554" i="1"/>
  <c r="D3554" i="1"/>
  <c r="S3553" i="1"/>
  <c r="K3553" i="1"/>
  <c r="S3552" i="1"/>
  <c r="N3552" i="1"/>
  <c r="M3552" i="1"/>
  <c r="K3552" i="1"/>
  <c r="D3552" i="1"/>
  <c r="U3551" i="1"/>
  <c r="N3551" i="1"/>
  <c r="K3551" i="1"/>
  <c r="U3550" i="1"/>
  <c r="S3550" i="1"/>
  <c r="K3550" i="1"/>
  <c r="U3549" i="1"/>
  <c r="S3549" i="1"/>
  <c r="N3549" i="1"/>
  <c r="H3549" i="1"/>
  <c r="H3554" i="1" s="1"/>
  <c r="U3548" i="1"/>
  <c r="S3548" i="1"/>
  <c r="T3548" i="1" s="1"/>
  <c r="T3549" i="1" s="1"/>
  <c r="T3550" i="1" s="1"/>
  <c r="T3551" i="1" s="1"/>
  <c r="T3552" i="1" s="1"/>
  <c r="T3553" i="1" s="1"/>
  <c r="T3554" i="1" s="1"/>
  <c r="N3548" i="1"/>
  <c r="H3547" i="1"/>
  <c r="N3546" i="1"/>
  <c r="N3545" i="1"/>
  <c r="K3545" i="1"/>
  <c r="N3544" i="1"/>
  <c r="M3544" i="1"/>
  <c r="K3544" i="1"/>
  <c r="T3543" i="1"/>
  <c r="T3544" i="1" s="1"/>
  <c r="T3545" i="1" s="1"/>
  <c r="T3546" i="1" s="1"/>
  <c r="T3547" i="1" s="1"/>
  <c r="N3543" i="1"/>
  <c r="M3543" i="1"/>
  <c r="K3543" i="1"/>
  <c r="H3543" i="1"/>
  <c r="L3542" i="1"/>
  <c r="T3541" i="1"/>
  <c r="T3542" i="1" s="1"/>
  <c r="M3541" i="1"/>
  <c r="M3560" i="1" s="1"/>
  <c r="L3541" i="1"/>
  <c r="J3540" i="1"/>
  <c r="Q3540" i="1" s="1"/>
  <c r="D3533" i="1"/>
  <c r="U3532" i="1"/>
  <c r="U3531" i="1"/>
  <c r="S3531" i="1"/>
  <c r="L3530" i="1"/>
  <c r="K3530" i="1"/>
  <c r="H3530" i="1"/>
  <c r="G3530" i="1"/>
  <c r="G3529" i="1"/>
  <c r="N3528" i="1"/>
  <c r="N3527" i="1"/>
  <c r="M3527" i="1"/>
  <c r="L3527" i="1"/>
  <c r="O3503" i="1" s="1"/>
  <c r="N3526" i="1"/>
  <c r="L3526" i="1"/>
  <c r="N3525" i="1"/>
  <c r="L3525" i="1"/>
  <c r="K3525" i="1"/>
  <c r="N3524" i="1"/>
  <c r="L3524" i="1"/>
  <c r="K3524" i="1"/>
  <c r="U3523" i="1"/>
  <c r="S3523" i="1"/>
  <c r="N3523" i="1"/>
  <c r="M3523" i="1"/>
  <c r="L3523" i="1"/>
  <c r="K3523" i="1"/>
  <c r="U3522" i="1"/>
  <c r="S3522" i="1"/>
  <c r="N3522" i="1"/>
  <c r="M3522" i="1"/>
  <c r="L3522" i="1"/>
  <c r="K3522" i="1"/>
  <c r="S3521" i="1"/>
  <c r="L3521" i="1"/>
  <c r="U3520" i="1"/>
  <c r="R3520" i="1"/>
  <c r="L3520" i="1"/>
  <c r="R3519" i="1"/>
  <c r="L3519" i="1"/>
  <c r="U3518" i="1"/>
  <c r="S3518" i="1"/>
  <c r="L3518" i="1"/>
  <c r="U3517" i="1"/>
  <c r="S3517" i="1"/>
  <c r="L3517" i="1"/>
  <c r="S3516" i="1"/>
  <c r="L3516" i="1"/>
  <c r="L3515" i="1"/>
  <c r="K3515" i="1"/>
  <c r="D3515" i="1"/>
  <c r="U3514" i="1"/>
  <c r="S3514" i="1"/>
  <c r="U3512" i="1"/>
  <c r="S3512" i="1"/>
  <c r="O3512" i="1"/>
  <c r="M3512" i="1"/>
  <c r="U3511" i="1"/>
  <c r="S3511" i="1"/>
  <c r="D3511" i="1"/>
  <c r="U3510" i="1"/>
  <c r="S3510" i="1"/>
  <c r="U3509" i="1"/>
  <c r="S3509" i="1"/>
  <c r="D3508" i="1"/>
  <c r="U3507" i="1"/>
  <c r="S3507" i="1"/>
  <c r="U3506" i="1"/>
  <c r="S3506" i="1"/>
  <c r="S3505" i="1"/>
  <c r="U3504" i="1"/>
  <c r="S3504" i="1"/>
  <c r="U3503" i="1"/>
  <c r="S3503" i="1"/>
  <c r="U3502" i="1"/>
  <c r="U3501" i="1"/>
  <c r="S3501" i="1"/>
  <c r="N3501" i="1"/>
  <c r="U3500" i="1"/>
  <c r="S3500" i="1"/>
  <c r="N3500" i="1"/>
  <c r="K3500" i="1"/>
  <c r="U3499" i="1"/>
  <c r="S3499" i="1"/>
  <c r="N3499" i="1"/>
  <c r="K3499" i="1"/>
  <c r="U3498" i="1"/>
  <c r="S3498" i="1"/>
  <c r="N3498" i="1"/>
  <c r="M3498" i="1"/>
  <c r="K3498" i="1"/>
  <c r="U3497" i="1"/>
  <c r="S3497" i="1"/>
  <c r="N3497" i="1"/>
  <c r="K3497" i="1"/>
  <c r="U3496" i="1"/>
  <c r="S3496" i="1"/>
  <c r="N3496" i="1"/>
  <c r="M3496" i="1"/>
  <c r="K3496" i="1"/>
  <c r="D3496" i="1"/>
  <c r="N3485" i="1" s="1"/>
  <c r="U3495" i="1"/>
  <c r="S3495" i="1"/>
  <c r="N3495" i="1"/>
  <c r="K3495" i="1"/>
  <c r="U3494" i="1"/>
  <c r="S3494" i="1"/>
  <c r="N3494" i="1"/>
  <c r="K3494" i="1"/>
  <c r="N3493" i="1"/>
  <c r="L3493" i="1"/>
  <c r="K3493" i="1"/>
  <c r="D3493" i="1"/>
  <c r="N3492" i="1"/>
  <c r="N3491" i="1"/>
  <c r="K3491" i="1"/>
  <c r="D3491" i="1"/>
  <c r="U3490" i="1"/>
  <c r="S3490" i="1"/>
  <c r="N3490" i="1"/>
  <c r="K3490" i="1"/>
  <c r="U3489" i="1"/>
  <c r="S3489" i="1"/>
  <c r="N3489" i="1"/>
  <c r="K3489" i="1"/>
  <c r="U3488" i="1"/>
  <c r="S3488" i="1"/>
  <c r="N3488" i="1"/>
  <c r="U3487" i="1"/>
  <c r="S3487" i="1"/>
  <c r="N3487" i="1"/>
  <c r="U3486" i="1"/>
  <c r="S3486" i="1"/>
  <c r="N3486" i="1"/>
  <c r="M3485" i="1"/>
  <c r="I3485" i="1"/>
  <c r="N3484" i="1"/>
  <c r="K3484" i="1"/>
  <c r="N3483" i="1"/>
  <c r="K3483" i="1"/>
  <c r="N3482" i="1"/>
  <c r="K3482" i="1"/>
  <c r="L3481" i="1"/>
  <c r="M3480" i="1"/>
  <c r="Q3479" i="1"/>
  <c r="L3479" i="1"/>
  <c r="J3479" i="1"/>
  <c r="D3472" i="1"/>
  <c r="U3471" i="1"/>
  <c r="U3470" i="1"/>
  <c r="S3470" i="1"/>
  <c r="L3469" i="1"/>
  <c r="K3469" i="1"/>
  <c r="G3469" i="1"/>
  <c r="L3468" i="1"/>
  <c r="G3468" i="1"/>
  <c r="L3467" i="1"/>
  <c r="L3466" i="1"/>
  <c r="U3462" i="1"/>
  <c r="S3462" i="1"/>
  <c r="U3461" i="1"/>
  <c r="S3461" i="1"/>
  <c r="S3460" i="1"/>
  <c r="U3459" i="1"/>
  <c r="R3459" i="1"/>
  <c r="R3458" i="1"/>
  <c r="U3457" i="1"/>
  <c r="S3457" i="1"/>
  <c r="U3456" i="1"/>
  <c r="S3456" i="1"/>
  <c r="S3455" i="1"/>
  <c r="D3454" i="1"/>
  <c r="U3453" i="1"/>
  <c r="S3453" i="1"/>
  <c r="U3451" i="1"/>
  <c r="S3451" i="1"/>
  <c r="O3451" i="1"/>
  <c r="M3451" i="1"/>
  <c r="U3450" i="1"/>
  <c r="S3450" i="1"/>
  <c r="D3450" i="1"/>
  <c r="U3449" i="1"/>
  <c r="S3449" i="1"/>
  <c r="U3448" i="1"/>
  <c r="S3448" i="1"/>
  <c r="D3447" i="1"/>
  <c r="U3446" i="1"/>
  <c r="S3446" i="1"/>
  <c r="U3445" i="1"/>
  <c r="S3445" i="1"/>
  <c r="S3444" i="1"/>
  <c r="U3443" i="1"/>
  <c r="S3443" i="1"/>
  <c r="O3443" i="1"/>
  <c r="U3442" i="1"/>
  <c r="S3442" i="1"/>
  <c r="O3442" i="1"/>
  <c r="O3446" i="1" s="1"/>
  <c r="U3441" i="1"/>
  <c r="U3440" i="1"/>
  <c r="S3440" i="1"/>
  <c r="N3440" i="1"/>
  <c r="U3439" i="1"/>
  <c r="S3439" i="1"/>
  <c r="N3439" i="1"/>
  <c r="K3439" i="1"/>
  <c r="U3438" i="1"/>
  <c r="S3438" i="1"/>
  <c r="N3438" i="1"/>
  <c r="K3438" i="1"/>
  <c r="U3437" i="1"/>
  <c r="S3437" i="1"/>
  <c r="N3437" i="1"/>
  <c r="K3437" i="1"/>
  <c r="U3436" i="1"/>
  <c r="S3436" i="1"/>
  <c r="N3436" i="1"/>
  <c r="K3436" i="1"/>
  <c r="U3435" i="1"/>
  <c r="S3435" i="1"/>
  <c r="N3435" i="1"/>
  <c r="K3435" i="1"/>
  <c r="D3435" i="1"/>
  <c r="U3434" i="1"/>
  <c r="S3434" i="1"/>
  <c r="N3434" i="1"/>
  <c r="K3434" i="1"/>
  <c r="U3433" i="1"/>
  <c r="S3433" i="1"/>
  <c r="N3433" i="1"/>
  <c r="K3433" i="1"/>
  <c r="N3432" i="1"/>
  <c r="L3432" i="1"/>
  <c r="K3432" i="1"/>
  <c r="D3432" i="1"/>
  <c r="N3431" i="1"/>
  <c r="N3430" i="1"/>
  <c r="K3430" i="1"/>
  <c r="D3430" i="1"/>
  <c r="N3422" i="1" s="1"/>
  <c r="U3429" i="1"/>
  <c r="S3429" i="1"/>
  <c r="N3429" i="1"/>
  <c r="K3429" i="1"/>
  <c r="U3428" i="1"/>
  <c r="S3428" i="1"/>
  <c r="N3428" i="1"/>
  <c r="K3428" i="1"/>
  <c r="U3427" i="1"/>
  <c r="S3427" i="1"/>
  <c r="N3427" i="1"/>
  <c r="U3426" i="1"/>
  <c r="S3426" i="1"/>
  <c r="N3426" i="1"/>
  <c r="U3425" i="1"/>
  <c r="S3425" i="1"/>
  <c r="N3425" i="1"/>
  <c r="N3424" i="1"/>
  <c r="I3424" i="1"/>
  <c r="N3423" i="1"/>
  <c r="K3423" i="1"/>
  <c r="K3422" i="1"/>
  <c r="N3421" i="1"/>
  <c r="K3421" i="1"/>
  <c r="L3420" i="1"/>
  <c r="H3420" i="1"/>
  <c r="M3419" i="1"/>
  <c r="Q3418" i="1"/>
  <c r="L3418" i="1"/>
  <c r="J3418" i="1"/>
  <c r="D3411" i="1"/>
  <c r="U3410" i="1"/>
  <c r="U3409" i="1"/>
  <c r="S3409" i="1"/>
  <c r="L3408" i="1"/>
  <c r="K3408" i="1"/>
  <c r="G3408" i="1"/>
  <c r="L3407" i="1"/>
  <c r="G3407" i="1"/>
  <c r="L3406" i="1"/>
  <c r="L3405" i="1"/>
  <c r="U3401" i="1"/>
  <c r="S3401" i="1"/>
  <c r="U3400" i="1"/>
  <c r="S3400" i="1"/>
  <c r="S3399" i="1"/>
  <c r="U3398" i="1"/>
  <c r="R3398" i="1"/>
  <c r="R3397" i="1"/>
  <c r="U3396" i="1"/>
  <c r="S3396" i="1"/>
  <c r="U3395" i="1"/>
  <c r="S3395" i="1"/>
  <c r="S3394" i="1"/>
  <c r="D3393" i="1"/>
  <c r="U3392" i="1"/>
  <c r="S3392" i="1"/>
  <c r="S3391" i="1"/>
  <c r="U3390" i="1"/>
  <c r="S3390" i="1"/>
  <c r="O3390" i="1"/>
  <c r="M3390" i="1"/>
  <c r="U3389" i="1"/>
  <c r="S3389" i="1"/>
  <c r="D3389" i="1"/>
  <c r="U3388" i="1"/>
  <c r="S3388" i="1"/>
  <c r="U3387" i="1"/>
  <c r="S3387" i="1"/>
  <c r="D3386" i="1"/>
  <c r="U3385" i="1"/>
  <c r="S3385" i="1"/>
  <c r="U3384" i="1"/>
  <c r="S3384" i="1"/>
  <c r="S3383" i="1"/>
  <c r="U3382" i="1"/>
  <c r="S3382" i="1"/>
  <c r="O3382" i="1"/>
  <c r="U3381" i="1"/>
  <c r="S3381" i="1"/>
  <c r="O3381" i="1"/>
  <c r="U3380" i="1"/>
  <c r="U3379" i="1"/>
  <c r="S3379" i="1"/>
  <c r="N3379" i="1"/>
  <c r="U3378" i="1"/>
  <c r="S3378" i="1"/>
  <c r="N3378" i="1"/>
  <c r="K3378" i="1"/>
  <c r="U3377" i="1"/>
  <c r="S3377" i="1"/>
  <c r="N3377" i="1"/>
  <c r="K3377" i="1"/>
  <c r="U3376" i="1"/>
  <c r="S3376" i="1"/>
  <c r="N3376" i="1"/>
  <c r="M3376" i="1"/>
  <c r="K3376" i="1"/>
  <c r="N3375" i="1"/>
  <c r="K3375" i="1"/>
  <c r="U3374" i="1"/>
  <c r="S3374" i="1"/>
  <c r="N3374" i="1"/>
  <c r="K3374" i="1"/>
  <c r="D3374" i="1"/>
  <c r="U3373" i="1"/>
  <c r="S3373" i="1"/>
  <c r="N3373" i="1"/>
  <c r="K3373" i="1"/>
  <c r="U3372" i="1"/>
  <c r="S3372" i="1"/>
  <c r="N3372" i="1"/>
  <c r="M3372" i="1"/>
  <c r="K3372" i="1"/>
  <c r="N3371" i="1"/>
  <c r="L3371" i="1"/>
  <c r="K3371" i="1"/>
  <c r="D3371" i="1"/>
  <c r="N3370" i="1"/>
  <c r="N3369" i="1"/>
  <c r="K3369" i="1"/>
  <c r="D3369" i="1"/>
  <c r="U3368" i="1"/>
  <c r="S3368" i="1"/>
  <c r="N3368" i="1"/>
  <c r="K3368" i="1"/>
  <c r="U3367" i="1"/>
  <c r="S3367" i="1"/>
  <c r="N3367" i="1"/>
  <c r="K3367" i="1"/>
  <c r="U3366" i="1"/>
  <c r="S3366" i="1"/>
  <c r="N3366" i="1"/>
  <c r="M3366" i="1"/>
  <c r="U3365" i="1"/>
  <c r="S3365" i="1"/>
  <c r="N3365" i="1"/>
  <c r="U3364" i="1"/>
  <c r="S3364" i="1"/>
  <c r="N3364" i="1"/>
  <c r="N3363" i="1"/>
  <c r="M3363" i="1"/>
  <c r="I3363" i="1"/>
  <c r="N3362" i="1"/>
  <c r="K3362" i="1"/>
  <c r="N3361" i="1"/>
  <c r="K3361" i="1"/>
  <c r="N3360" i="1"/>
  <c r="M3360" i="1"/>
  <c r="K3360" i="1"/>
  <c r="L3359" i="1"/>
  <c r="L3384" i="1" s="1"/>
  <c r="M3358" i="1"/>
  <c r="L3357" i="1"/>
  <c r="M3364" i="1" s="1"/>
  <c r="J3357" i="1"/>
  <c r="Q3357" i="1" s="1"/>
  <c r="D3350" i="1"/>
  <c r="U3349" i="1"/>
  <c r="U3348" i="1"/>
  <c r="S3348" i="1"/>
  <c r="L3347" i="1"/>
  <c r="K3347" i="1"/>
  <c r="G3347" i="1"/>
  <c r="L3346" i="1"/>
  <c r="G3346" i="1"/>
  <c r="L3345" i="1"/>
  <c r="L3344" i="1"/>
  <c r="U3340" i="1"/>
  <c r="S3340" i="1"/>
  <c r="U3339" i="1"/>
  <c r="S3339" i="1"/>
  <c r="S3338" i="1"/>
  <c r="U3337" i="1"/>
  <c r="R3337" i="1"/>
  <c r="R3336" i="1"/>
  <c r="U3335" i="1"/>
  <c r="S3335" i="1"/>
  <c r="U3334" i="1"/>
  <c r="S3334" i="1"/>
  <c r="S3333" i="1"/>
  <c r="D3332" i="1"/>
  <c r="U3331" i="1"/>
  <c r="S3331" i="1"/>
  <c r="U3329" i="1"/>
  <c r="S3329" i="1"/>
  <c r="O3329" i="1"/>
  <c r="M3329" i="1"/>
  <c r="U3328" i="1"/>
  <c r="S3328" i="1"/>
  <c r="D3328" i="1"/>
  <c r="U3327" i="1"/>
  <c r="S3327" i="1"/>
  <c r="U3326" i="1"/>
  <c r="S3326" i="1"/>
  <c r="D3325" i="1"/>
  <c r="U3324" i="1"/>
  <c r="S3324" i="1"/>
  <c r="U3323" i="1"/>
  <c r="S3323" i="1"/>
  <c r="O3323" i="1"/>
  <c r="S3322" i="1"/>
  <c r="U3321" i="1"/>
  <c r="S3321" i="1"/>
  <c r="O3321" i="1"/>
  <c r="U3320" i="1"/>
  <c r="S3320" i="1"/>
  <c r="O3320" i="1"/>
  <c r="U3319" i="1"/>
  <c r="U3318" i="1"/>
  <c r="S3318" i="1"/>
  <c r="N3318" i="1"/>
  <c r="U3317" i="1"/>
  <c r="S3317" i="1"/>
  <c r="N3317" i="1"/>
  <c r="K3317" i="1"/>
  <c r="U3316" i="1"/>
  <c r="S3316" i="1"/>
  <c r="N3316" i="1"/>
  <c r="M3316" i="1"/>
  <c r="K3316" i="1"/>
  <c r="U3315" i="1"/>
  <c r="S3315" i="1"/>
  <c r="N3315" i="1"/>
  <c r="K3315" i="1"/>
  <c r="N3314" i="1"/>
  <c r="M3314" i="1"/>
  <c r="K3314" i="1"/>
  <c r="U3313" i="1"/>
  <c r="S3313" i="1"/>
  <c r="N3313" i="1"/>
  <c r="M3313" i="1"/>
  <c r="K3313" i="1"/>
  <c r="D3313" i="1"/>
  <c r="U3312" i="1"/>
  <c r="S3312" i="1"/>
  <c r="N3312" i="1"/>
  <c r="M3312" i="1"/>
  <c r="K3312" i="1"/>
  <c r="U3311" i="1"/>
  <c r="S3311" i="1"/>
  <c r="N3311" i="1"/>
  <c r="M3311" i="1"/>
  <c r="K3311" i="1"/>
  <c r="N3310" i="1"/>
  <c r="L3310" i="1"/>
  <c r="K3310" i="1"/>
  <c r="D3310" i="1"/>
  <c r="N3309" i="1"/>
  <c r="M3309" i="1"/>
  <c r="N3308" i="1"/>
  <c r="K3308" i="1"/>
  <c r="D3308" i="1"/>
  <c r="U3307" i="1"/>
  <c r="S3307" i="1"/>
  <c r="N3307" i="1"/>
  <c r="M3307" i="1"/>
  <c r="K3307" i="1"/>
  <c r="U3306" i="1"/>
  <c r="S3306" i="1"/>
  <c r="N3306" i="1"/>
  <c r="K3306" i="1"/>
  <c r="U3305" i="1"/>
  <c r="S3305" i="1"/>
  <c r="N3305" i="1"/>
  <c r="M3305" i="1"/>
  <c r="U3304" i="1"/>
  <c r="S3304" i="1"/>
  <c r="N3304" i="1"/>
  <c r="U3303" i="1"/>
  <c r="S3303" i="1"/>
  <c r="N3303" i="1"/>
  <c r="N3302" i="1"/>
  <c r="I3302" i="1"/>
  <c r="N3301" i="1"/>
  <c r="M3301" i="1"/>
  <c r="K3301" i="1"/>
  <c r="N3300" i="1"/>
  <c r="M3300" i="1"/>
  <c r="K3300" i="1"/>
  <c r="H3300" i="1"/>
  <c r="N3299" i="1"/>
  <c r="K3299" i="1"/>
  <c r="L3298" i="1"/>
  <c r="H3298" i="1"/>
  <c r="H3359" i="1" s="1"/>
  <c r="M3297" i="1"/>
  <c r="Q3296" i="1"/>
  <c r="N3296" i="1"/>
  <c r="L3296" i="1"/>
  <c r="M3317" i="1" s="1"/>
  <c r="J3296" i="1"/>
  <c r="D3289" i="1"/>
  <c r="U3288" i="1"/>
  <c r="U3287" i="1"/>
  <c r="S3287" i="1"/>
  <c r="L3286" i="1"/>
  <c r="K3286" i="1"/>
  <c r="H3286" i="1"/>
  <c r="G3286" i="1"/>
  <c r="L3285" i="1"/>
  <c r="G3285" i="1"/>
  <c r="L3283" i="1"/>
  <c r="U3279" i="1"/>
  <c r="S3279" i="1"/>
  <c r="U3278" i="1"/>
  <c r="S3278" i="1"/>
  <c r="S3277" i="1"/>
  <c r="U3276" i="1"/>
  <c r="R3276" i="1"/>
  <c r="R3275" i="1"/>
  <c r="U3274" i="1"/>
  <c r="S3274" i="1"/>
  <c r="U3273" i="1"/>
  <c r="S3273" i="1"/>
  <c r="S3272" i="1"/>
  <c r="D3271" i="1"/>
  <c r="U3270" i="1"/>
  <c r="S3270" i="1"/>
  <c r="U3268" i="1"/>
  <c r="S3268" i="1"/>
  <c r="O3268" i="1"/>
  <c r="M3268" i="1"/>
  <c r="U3267" i="1"/>
  <c r="S3267" i="1"/>
  <c r="D3267" i="1"/>
  <c r="U3266" i="1"/>
  <c r="S3266" i="1"/>
  <c r="U3265" i="1"/>
  <c r="S3265" i="1"/>
  <c r="D3264" i="1"/>
  <c r="U3263" i="1"/>
  <c r="S3263" i="1"/>
  <c r="U3262" i="1"/>
  <c r="S3262" i="1"/>
  <c r="L3262" i="1"/>
  <c r="S3261" i="1"/>
  <c r="U3260" i="1"/>
  <c r="S3260" i="1"/>
  <c r="O3260" i="1"/>
  <c r="U3259" i="1"/>
  <c r="S3259" i="1"/>
  <c r="U3258" i="1"/>
  <c r="U3257" i="1"/>
  <c r="S3257" i="1"/>
  <c r="N3257" i="1"/>
  <c r="M3257" i="1"/>
  <c r="U3256" i="1"/>
  <c r="S3256" i="1"/>
  <c r="N3256" i="1"/>
  <c r="M3256" i="1"/>
  <c r="K3256" i="1"/>
  <c r="U3255" i="1"/>
  <c r="S3255" i="1"/>
  <c r="N3255" i="1"/>
  <c r="K3255" i="1"/>
  <c r="U3254" i="1"/>
  <c r="S3254" i="1"/>
  <c r="N3254" i="1"/>
  <c r="M3254" i="1"/>
  <c r="K3254" i="1"/>
  <c r="N3253" i="1"/>
  <c r="K3253" i="1"/>
  <c r="U3252" i="1"/>
  <c r="S3252" i="1"/>
  <c r="N3252" i="1"/>
  <c r="K3252" i="1"/>
  <c r="D3252" i="1"/>
  <c r="N3241" i="1" s="1"/>
  <c r="U3251" i="1"/>
  <c r="S3251" i="1"/>
  <c r="N3251" i="1"/>
  <c r="K3251" i="1"/>
  <c r="U3250" i="1"/>
  <c r="S3250" i="1"/>
  <c r="N3250" i="1"/>
  <c r="K3250" i="1"/>
  <c r="N3249" i="1"/>
  <c r="L3249" i="1"/>
  <c r="K3249" i="1"/>
  <c r="D3249" i="1"/>
  <c r="N3248" i="1"/>
  <c r="N3247" i="1"/>
  <c r="K3247" i="1"/>
  <c r="D3247" i="1"/>
  <c r="U3246" i="1"/>
  <c r="S3246" i="1"/>
  <c r="N3246" i="1"/>
  <c r="M3246" i="1"/>
  <c r="K3246" i="1"/>
  <c r="U3245" i="1"/>
  <c r="S3245" i="1"/>
  <c r="N3245" i="1"/>
  <c r="K3245" i="1"/>
  <c r="U3244" i="1"/>
  <c r="S3244" i="1"/>
  <c r="N3244" i="1"/>
  <c r="M3244" i="1"/>
  <c r="U3243" i="1"/>
  <c r="S3243" i="1"/>
  <c r="N3243" i="1"/>
  <c r="U3242" i="1"/>
  <c r="S3242" i="1"/>
  <c r="N3242" i="1"/>
  <c r="M3241" i="1"/>
  <c r="I3241" i="1"/>
  <c r="N3240" i="1"/>
  <c r="K3240" i="1"/>
  <c r="N3239" i="1"/>
  <c r="K3239" i="1"/>
  <c r="N3238" i="1"/>
  <c r="K3238" i="1"/>
  <c r="L3237" i="1"/>
  <c r="M3236" i="1"/>
  <c r="L3235" i="1"/>
  <c r="M3252" i="1" s="1"/>
  <c r="J3235" i="1"/>
  <c r="Q3235" i="1" s="1"/>
  <c r="D3228" i="1"/>
  <c r="U3227" i="1"/>
  <c r="U3226" i="1"/>
  <c r="S3226" i="1"/>
  <c r="L3225" i="1"/>
  <c r="K3225" i="1"/>
  <c r="G3225" i="1"/>
  <c r="G3224" i="1"/>
  <c r="U3218" i="1"/>
  <c r="S3218" i="1"/>
  <c r="U3217" i="1"/>
  <c r="S3217" i="1"/>
  <c r="N3217" i="1"/>
  <c r="L3217" i="1"/>
  <c r="O3199" i="1" s="1"/>
  <c r="S3216" i="1"/>
  <c r="U3215" i="1"/>
  <c r="R3215" i="1"/>
  <c r="R3214" i="1"/>
  <c r="U3213" i="1"/>
  <c r="S3213" i="1"/>
  <c r="U3212" i="1"/>
  <c r="S3212" i="1"/>
  <c r="S3211" i="1"/>
  <c r="D3210" i="1"/>
  <c r="U3209" i="1"/>
  <c r="S3209" i="1"/>
  <c r="U3207" i="1"/>
  <c r="S3207" i="1"/>
  <c r="O3207" i="1"/>
  <c r="M3207" i="1"/>
  <c r="U3206" i="1"/>
  <c r="S3206" i="1"/>
  <c r="D3206" i="1"/>
  <c r="U3205" i="1"/>
  <c r="S3205" i="1"/>
  <c r="U3204" i="1"/>
  <c r="S3204" i="1"/>
  <c r="D3203" i="1"/>
  <c r="N3179" i="1" s="1"/>
  <c r="U3202" i="1"/>
  <c r="S3202" i="1"/>
  <c r="U3201" i="1"/>
  <c r="S3201" i="1"/>
  <c r="L3201" i="1"/>
  <c r="S3200" i="1"/>
  <c r="U3199" i="1"/>
  <c r="S3199" i="1"/>
  <c r="U3198" i="1"/>
  <c r="S3198" i="1"/>
  <c r="O3198" i="1"/>
  <c r="U3197" i="1"/>
  <c r="U3196" i="1"/>
  <c r="S3196" i="1"/>
  <c r="N3196" i="1"/>
  <c r="U3195" i="1"/>
  <c r="S3195" i="1"/>
  <c r="N3195" i="1"/>
  <c r="K3195" i="1"/>
  <c r="U3194" i="1"/>
  <c r="S3194" i="1"/>
  <c r="N3194" i="1"/>
  <c r="K3194" i="1"/>
  <c r="U3193" i="1"/>
  <c r="S3193" i="1"/>
  <c r="N3193" i="1"/>
  <c r="K3193" i="1"/>
  <c r="U3192" i="1"/>
  <c r="S3192" i="1"/>
  <c r="N3192" i="1"/>
  <c r="K3192" i="1"/>
  <c r="U3191" i="1"/>
  <c r="S3191" i="1"/>
  <c r="N3191" i="1"/>
  <c r="K3191" i="1"/>
  <c r="D3191" i="1"/>
  <c r="U3190" i="1"/>
  <c r="S3190" i="1"/>
  <c r="N3190" i="1"/>
  <c r="K3190" i="1"/>
  <c r="U3189" i="1"/>
  <c r="S3189" i="1"/>
  <c r="N3189" i="1"/>
  <c r="M3189" i="1"/>
  <c r="K3189" i="1"/>
  <c r="N3188" i="1"/>
  <c r="L3188" i="1"/>
  <c r="K3188" i="1"/>
  <c r="D3188" i="1"/>
  <c r="N3187" i="1"/>
  <c r="M3187" i="1"/>
  <c r="N3186" i="1"/>
  <c r="K3186" i="1"/>
  <c r="D3186" i="1"/>
  <c r="U3185" i="1"/>
  <c r="S3185" i="1"/>
  <c r="N3185" i="1"/>
  <c r="K3185" i="1"/>
  <c r="U3184" i="1"/>
  <c r="S3184" i="1"/>
  <c r="N3184" i="1"/>
  <c r="K3184" i="1"/>
  <c r="U3183" i="1"/>
  <c r="S3183" i="1"/>
  <c r="N3183" i="1"/>
  <c r="U3182" i="1"/>
  <c r="S3182" i="1"/>
  <c r="N3182" i="1"/>
  <c r="U3181" i="1"/>
  <c r="S3181" i="1"/>
  <c r="N3181" i="1"/>
  <c r="M3181" i="1"/>
  <c r="N3180" i="1"/>
  <c r="I3180" i="1"/>
  <c r="K3179" i="1"/>
  <c r="N3178" i="1"/>
  <c r="M3178" i="1"/>
  <c r="K3178" i="1"/>
  <c r="N3177" i="1"/>
  <c r="K3177" i="1"/>
  <c r="L3176" i="1"/>
  <c r="M3175" i="1"/>
  <c r="N3174" i="1"/>
  <c r="O3201" i="1" s="1"/>
  <c r="L3174" i="1"/>
  <c r="M3186" i="1" s="1"/>
  <c r="J3174" i="1"/>
  <c r="Q3174" i="1" s="1"/>
  <c r="D3167" i="1"/>
  <c r="U3166" i="1"/>
  <c r="U3165" i="1"/>
  <c r="S3165" i="1"/>
  <c r="L3164" i="1"/>
  <c r="K3164" i="1"/>
  <c r="H3164" i="1"/>
  <c r="G3164" i="1"/>
  <c r="L3163" i="1"/>
  <c r="O3138" i="1" s="1"/>
  <c r="G3163" i="1"/>
  <c r="L3161" i="1"/>
  <c r="L3162" i="1" s="1"/>
  <c r="U3157" i="1"/>
  <c r="S3157" i="1"/>
  <c r="U3156" i="1"/>
  <c r="S3156" i="1"/>
  <c r="S3155" i="1"/>
  <c r="U3154" i="1"/>
  <c r="R3154" i="1"/>
  <c r="R3153" i="1"/>
  <c r="U3152" i="1"/>
  <c r="S3152" i="1"/>
  <c r="U3151" i="1"/>
  <c r="S3151" i="1"/>
  <c r="S3150" i="1"/>
  <c r="D3149" i="1"/>
  <c r="U3148" i="1"/>
  <c r="S3148" i="1"/>
  <c r="U3146" i="1"/>
  <c r="S3146" i="1"/>
  <c r="O3146" i="1"/>
  <c r="M3146" i="1"/>
  <c r="U3145" i="1"/>
  <c r="S3145" i="1"/>
  <c r="D3145" i="1"/>
  <c r="U3144" i="1"/>
  <c r="S3144" i="1"/>
  <c r="U3143" i="1"/>
  <c r="S3143" i="1"/>
  <c r="D3142" i="1"/>
  <c r="N3118" i="1" s="1"/>
  <c r="U3141" i="1"/>
  <c r="S3141" i="1"/>
  <c r="U3140" i="1"/>
  <c r="S3140" i="1"/>
  <c r="L3140" i="1"/>
  <c r="S3139" i="1"/>
  <c r="U3138" i="1"/>
  <c r="S3138" i="1"/>
  <c r="U3137" i="1"/>
  <c r="S3137" i="1"/>
  <c r="O3137" i="1"/>
  <c r="U3136" i="1"/>
  <c r="U3135" i="1"/>
  <c r="S3135" i="1"/>
  <c r="N3135" i="1"/>
  <c r="U3134" i="1"/>
  <c r="S3134" i="1"/>
  <c r="N3134" i="1"/>
  <c r="K3134" i="1"/>
  <c r="U3133" i="1"/>
  <c r="S3133" i="1"/>
  <c r="N3133" i="1"/>
  <c r="K3133" i="1"/>
  <c r="U3132" i="1"/>
  <c r="S3132" i="1"/>
  <c r="N3132" i="1"/>
  <c r="K3132" i="1"/>
  <c r="U3131" i="1"/>
  <c r="S3131" i="1"/>
  <c r="N3131" i="1"/>
  <c r="K3131" i="1"/>
  <c r="U3130" i="1"/>
  <c r="S3130" i="1"/>
  <c r="N3130" i="1"/>
  <c r="K3130" i="1"/>
  <c r="D3130" i="1"/>
  <c r="U3129" i="1"/>
  <c r="S3129" i="1"/>
  <c r="N3129" i="1"/>
  <c r="K3129" i="1"/>
  <c r="U3128" i="1"/>
  <c r="S3128" i="1"/>
  <c r="N3128" i="1"/>
  <c r="M3128" i="1"/>
  <c r="K3128" i="1"/>
  <c r="N3127" i="1"/>
  <c r="L3127" i="1"/>
  <c r="K3127" i="1"/>
  <c r="D3127" i="1"/>
  <c r="N3126" i="1"/>
  <c r="N3125" i="1"/>
  <c r="K3125" i="1"/>
  <c r="D3125" i="1"/>
  <c r="U3124" i="1"/>
  <c r="S3124" i="1"/>
  <c r="N3124" i="1"/>
  <c r="K3124" i="1"/>
  <c r="U3123" i="1"/>
  <c r="S3123" i="1"/>
  <c r="N3123" i="1"/>
  <c r="K3123" i="1"/>
  <c r="U3122" i="1"/>
  <c r="S3122" i="1"/>
  <c r="N3122" i="1"/>
  <c r="U3121" i="1"/>
  <c r="S3121" i="1"/>
  <c r="N3121" i="1"/>
  <c r="U3120" i="1"/>
  <c r="S3120" i="1"/>
  <c r="N3120" i="1"/>
  <c r="N3119" i="1"/>
  <c r="I3119" i="1"/>
  <c r="K3118" i="1"/>
  <c r="N3117" i="1"/>
  <c r="M3117" i="1"/>
  <c r="K3117" i="1"/>
  <c r="N3116" i="1"/>
  <c r="K3116" i="1"/>
  <c r="L3115" i="1"/>
  <c r="M3114" i="1"/>
  <c r="M3126" i="1" s="1"/>
  <c r="N3113" i="1"/>
  <c r="O3140" i="1" s="1"/>
  <c r="L3113" i="1"/>
  <c r="M3125" i="1" s="1"/>
  <c r="J3113" i="1"/>
  <c r="Q3113" i="1" s="1"/>
  <c r="D3106" i="1"/>
  <c r="U3105" i="1"/>
  <c r="S3105" i="1"/>
  <c r="U3104" i="1"/>
  <c r="S3104" i="1"/>
  <c r="L3103" i="1"/>
  <c r="K3103" i="1"/>
  <c r="G3103" i="1"/>
  <c r="L3102" i="1"/>
  <c r="G3102" i="1"/>
  <c r="L3100" i="1"/>
  <c r="L3101" i="1" s="1"/>
  <c r="U3096" i="1"/>
  <c r="S3096" i="1"/>
  <c r="U3095" i="1"/>
  <c r="S3095" i="1"/>
  <c r="S3094" i="1"/>
  <c r="U3093" i="1"/>
  <c r="R3093" i="1"/>
  <c r="R3092" i="1"/>
  <c r="U3091" i="1"/>
  <c r="S3091" i="1"/>
  <c r="U3090" i="1"/>
  <c r="S3090" i="1"/>
  <c r="S3089" i="1"/>
  <c r="D3088" i="1"/>
  <c r="U3087" i="1"/>
  <c r="S3087" i="1"/>
  <c r="U3086" i="1"/>
  <c r="S3086" i="1"/>
  <c r="U3085" i="1"/>
  <c r="S3085" i="1"/>
  <c r="O3085" i="1"/>
  <c r="M3085" i="1"/>
  <c r="U3084" i="1"/>
  <c r="S3084" i="1"/>
  <c r="D3084" i="1"/>
  <c r="U3083" i="1"/>
  <c r="S3083" i="1"/>
  <c r="U3082" i="1"/>
  <c r="S3082" i="1"/>
  <c r="D3081" i="1"/>
  <c r="U3080" i="1"/>
  <c r="S3080" i="1"/>
  <c r="U3079" i="1"/>
  <c r="S3079" i="1"/>
  <c r="L3079" i="1"/>
  <c r="S3078" i="1"/>
  <c r="U3077" i="1"/>
  <c r="S3077" i="1"/>
  <c r="O3077" i="1"/>
  <c r="U3076" i="1"/>
  <c r="S3076" i="1"/>
  <c r="O3076" i="1"/>
  <c r="U3075" i="1"/>
  <c r="U3074" i="1"/>
  <c r="S3074" i="1"/>
  <c r="N3074" i="1"/>
  <c r="U3073" i="1"/>
  <c r="S3073" i="1"/>
  <c r="N3073" i="1"/>
  <c r="M3073" i="1"/>
  <c r="K3073" i="1"/>
  <c r="U3072" i="1"/>
  <c r="S3072" i="1"/>
  <c r="N3072" i="1"/>
  <c r="K3072" i="1"/>
  <c r="U3071" i="1"/>
  <c r="S3071" i="1"/>
  <c r="N3071" i="1"/>
  <c r="K3071" i="1"/>
  <c r="U3070" i="1"/>
  <c r="N3070" i="1"/>
  <c r="K3070" i="1"/>
  <c r="U3069" i="1"/>
  <c r="S3069" i="1"/>
  <c r="N3069" i="1"/>
  <c r="K3069" i="1"/>
  <c r="D3069" i="1"/>
  <c r="N3058" i="1" s="1"/>
  <c r="U3068" i="1"/>
  <c r="S3068" i="1"/>
  <c r="N3068" i="1"/>
  <c r="K3068" i="1"/>
  <c r="U3067" i="1"/>
  <c r="S3067" i="1"/>
  <c r="N3067" i="1"/>
  <c r="K3067" i="1"/>
  <c r="N3066" i="1"/>
  <c r="L3066" i="1"/>
  <c r="K3066" i="1"/>
  <c r="D3066" i="1"/>
  <c r="N3065" i="1"/>
  <c r="N3064" i="1"/>
  <c r="M3064" i="1"/>
  <c r="K3064" i="1"/>
  <c r="D3064" i="1"/>
  <c r="U3063" i="1"/>
  <c r="S3063" i="1"/>
  <c r="N3063" i="1"/>
  <c r="K3063" i="1"/>
  <c r="U3062" i="1"/>
  <c r="S3062" i="1"/>
  <c r="N3062" i="1"/>
  <c r="K3062" i="1"/>
  <c r="U3061" i="1"/>
  <c r="S3061" i="1"/>
  <c r="N3061" i="1"/>
  <c r="M3061" i="1"/>
  <c r="U3060" i="1"/>
  <c r="S3060" i="1"/>
  <c r="N3060" i="1"/>
  <c r="U3059" i="1"/>
  <c r="S3059" i="1"/>
  <c r="N3059" i="1"/>
  <c r="I3058" i="1"/>
  <c r="N3057" i="1"/>
  <c r="K3057" i="1"/>
  <c r="N3056" i="1"/>
  <c r="K3056" i="1"/>
  <c r="N3055" i="1"/>
  <c r="K3055" i="1"/>
  <c r="L3054" i="1"/>
  <c r="M3053" i="1"/>
  <c r="L3052" i="1"/>
  <c r="M3062" i="1" s="1"/>
  <c r="J3052" i="1"/>
  <c r="Q3052" i="1" s="1"/>
  <c r="B3048" i="1"/>
  <c r="B3109" i="1" s="1"/>
  <c r="B3170" i="1" s="1"/>
  <c r="B3231" i="1" s="1"/>
  <c r="B3292" i="1" s="1"/>
  <c r="B3353" i="1" s="1"/>
  <c r="B3414" i="1" s="1"/>
  <c r="B3475" i="1" s="1"/>
  <c r="B3536" i="1" s="1"/>
  <c r="D3045" i="1"/>
  <c r="U3044" i="1"/>
  <c r="U3043" i="1"/>
  <c r="S3043" i="1"/>
  <c r="L3042" i="1"/>
  <c r="K3042" i="1"/>
  <c r="G3042" i="1"/>
  <c r="L3041" i="1"/>
  <c r="G3041" i="1"/>
  <c r="L3039" i="1"/>
  <c r="U3035" i="1"/>
  <c r="S3035" i="1"/>
  <c r="U3034" i="1"/>
  <c r="S3034" i="1"/>
  <c r="S3033" i="1"/>
  <c r="L3033" i="1"/>
  <c r="U3032" i="1"/>
  <c r="R3032" i="1"/>
  <c r="R3031" i="1"/>
  <c r="U3030" i="1"/>
  <c r="S3030" i="1"/>
  <c r="U3029" i="1"/>
  <c r="S3029" i="1"/>
  <c r="L3029" i="1"/>
  <c r="S3028" i="1"/>
  <c r="D3027" i="1"/>
  <c r="U3026" i="1"/>
  <c r="S3026" i="1"/>
  <c r="U3025" i="1"/>
  <c r="S3025" i="1"/>
  <c r="U3024" i="1"/>
  <c r="S3024" i="1"/>
  <c r="O3024" i="1"/>
  <c r="M3024" i="1"/>
  <c r="U3023" i="1"/>
  <c r="S3023" i="1"/>
  <c r="D3023" i="1"/>
  <c r="N3000" i="1" s="1"/>
  <c r="U3022" i="1"/>
  <c r="S3022" i="1"/>
  <c r="U3021" i="1"/>
  <c r="S3021" i="1"/>
  <c r="D3020" i="1"/>
  <c r="U3019" i="1"/>
  <c r="S3019" i="1"/>
  <c r="U3018" i="1"/>
  <c r="S3018" i="1"/>
  <c r="S3017" i="1"/>
  <c r="U3016" i="1"/>
  <c r="S3016" i="1"/>
  <c r="U3015" i="1"/>
  <c r="S3015" i="1"/>
  <c r="O3015" i="1"/>
  <c r="U3014" i="1"/>
  <c r="U3013" i="1"/>
  <c r="S3013" i="1"/>
  <c r="N3013" i="1"/>
  <c r="U3012" i="1"/>
  <c r="S3012" i="1"/>
  <c r="N3012" i="1"/>
  <c r="K3012" i="1"/>
  <c r="U3011" i="1"/>
  <c r="S3011" i="1"/>
  <c r="N3011" i="1"/>
  <c r="K3011" i="1"/>
  <c r="U3010" i="1"/>
  <c r="S3010" i="1"/>
  <c r="N3010" i="1"/>
  <c r="K3010" i="1"/>
  <c r="U3009" i="1"/>
  <c r="S3009" i="1"/>
  <c r="N3009" i="1"/>
  <c r="K3009" i="1"/>
  <c r="U3008" i="1"/>
  <c r="S3008" i="1"/>
  <c r="N3008" i="1"/>
  <c r="K3008" i="1"/>
  <c r="D3008" i="1"/>
  <c r="N2997" i="1" s="1"/>
  <c r="U3007" i="1"/>
  <c r="S3007" i="1"/>
  <c r="N3007" i="1"/>
  <c r="K3007" i="1"/>
  <c r="U3006" i="1"/>
  <c r="S3006" i="1"/>
  <c r="N3006" i="1"/>
  <c r="K3006" i="1"/>
  <c r="N3005" i="1"/>
  <c r="L3005" i="1"/>
  <c r="K3005" i="1"/>
  <c r="D3005" i="1"/>
  <c r="N3004" i="1"/>
  <c r="N3003" i="1"/>
  <c r="M3003" i="1"/>
  <c r="K3003" i="1"/>
  <c r="D3003" i="1"/>
  <c r="U3002" i="1"/>
  <c r="S3002" i="1"/>
  <c r="N3002" i="1"/>
  <c r="K3002" i="1"/>
  <c r="U3001" i="1"/>
  <c r="S3001" i="1"/>
  <c r="N3001" i="1"/>
  <c r="M3001" i="1"/>
  <c r="K3001" i="1"/>
  <c r="U3000" i="1"/>
  <c r="S3000" i="1"/>
  <c r="U2999" i="1"/>
  <c r="S2999" i="1"/>
  <c r="N2999" i="1"/>
  <c r="U2998" i="1"/>
  <c r="S2998" i="1"/>
  <c r="N2998" i="1"/>
  <c r="M2998" i="1"/>
  <c r="I2997" i="1"/>
  <c r="N2996" i="1"/>
  <c r="K2996" i="1"/>
  <c r="N2995" i="1"/>
  <c r="K2995" i="1"/>
  <c r="N2994" i="1"/>
  <c r="K2994" i="1"/>
  <c r="L2993" i="1"/>
  <c r="M2992" i="1"/>
  <c r="L2991" i="1"/>
  <c r="M3002" i="1" s="1"/>
  <c r="J2991" i="1"/>
  <c r="Q2991" i="1" s="1"/>
  <c r="G2987" i="1"/>
  <c r="G3048" i="1" s="1"/>
  <c r="F2987" i="1"/>
  <c r="F3048" i="1" s="1"/>
  <c r="F3109" i="1" s="1"/>
  <c r="F3170" i="1" s="1"/>
  <c r="F3231" i="1" s="1"/>
  <c r="F3292" i="1" s="1"/>
  <c r="F3353" i="1" s="1"/>
  <c r="F3414" i="1" s="1"/>
  <c r="F3475" i="1" s="1"/>
  <c r="F3536" i="1" s="1"/>
  <c r="D2984" i="1"/>
  <c r="U2983" i="1"/>
  <c r="U2982" i="1"/>
  <c r="S2982" i="1"/>
  <c r="L2981" i="1"/>
  <c r="K2981" i="1"/>
  <c r="G2981" i="1"/>
  <c r="H2981" i="1" s="1"/>
  <c r="G2980" i="1"/>
  <c r="L2978" i="1"/>
  <c r="U2974" i="1"/>
  <c r="S2974" i="1"/>
  <c r="U2973" i="1"/>
  <c r="S2973" i="1"/>
  <c r="N2973" i="1"/>
  <c r="L2980" i="1" s="1"/>
  <c r="S2972" i="1"/>
  <c r="L2972" i="1"/>
  <c r="U2971" i="1"/>
  <c r="R2971" i="1"/>
  <c r="L2971" i="1"/>
  <c r="L3032" i="1" s="1"/>
  <c r="R2970" i="1"/>
  <c r="L2970" i="1"/>
  <c r="L3031" i="1" s="1"/>
  <c r="U2969" i="1"/>
  <c r="S2969" i="1"/>
  <c r="L2969" i="1"/>
  <c r="L3030" i="1" s="1"/>
  <c r="U2968" i="1"/>
  <c r="S2968" i="1"/>
  <c r="L2968" i="1"/>
  <c r="S2967" i="1"/>
  <c r="L2967" i="1"/>
  <c r="L3028" i="1" s="1"/>
  <c r="D2966" i="1"/>
  <c r="U2965" i="1"/>
  <c r="S2965" i="1"/>
  <c r="U2964" i="1"/>
  <c r="S2964" i="1"/>
  <c r="U2963" i="1"/>
  <c r="S2963" i="1"/>
  <c r="O2963" i="1"/>
  <c r="M2963" i="1"/>
  <c r="U2962" i="1"/>
  <c r="S2962" i="1"/>
  <c r="D2962" i="1"/>
  <c r="U2961" i="1"/>
  <c r="S2961" i="1"/>
  <c r="U2960" i="1"/>
  <c r="S2960" i="1"/>
  <c r="D2959" i="1"/>
  <c r="U2958" i="1"/>
  <c r="S2958" i="1"/>
  <c r="U2957" i="1"/>
  <c r="S2957" i="1"/>
  <c r="S2956" i="1"/>
  <c r="U2955" i="1"/>
  <c r="S2955" i="1"/>
  <c r="U2954" i="1"/>
  <c r="S2954" i="1"/>
  <c r="O2954" i="1"/>
  <c r="U2953" i="1"/>
  <c r="U2952" i="1"/>
  <c r="S2952" i="1"/>
  <c r="N2952" i="1"/>
  <c r="U2951" i="1"/>
  <c r="S2951" i="1"/>
  <c r="N2951" i="1"/>
  <c r="K2951" i="1"/>
  <c r="U2950" i="1"/>
  <c r="S2950" i="1"/>
  <c r="N2950" i="1"/>
  <c r="K2950" i="1"/>
  <c r="U2949" i="1"/>
  <c r="S2949" i="1"/>
  <c r="N2949" i="1"/>
  <c r="K2949" i="1"/>
  <c r="N2948" i="1"/>
  <c r="K2948" i="1"/>
  <c r="U2947" i="1"/>
  <c r="S2947" i="1"/>
  <c r="N2947" i="1"/>
  <c r="K2947" i="1"/>
  <c r="D2947" i="1"/>
  <c r="U2946" i="1"/>
  <c r="S2946" i="1"/>
  <c r="N2946" i="1"/>
  <c r="K2946" i="1"/>
  <c r="U2945" i="1"/>
  <c r="S2945" i="1"/>
  <c r="N2945" i="1"/>
  <c r="K2945" i="1"/>
  <c r="I2945" i="1"/>
  <c r="N2944" i="1"/>
  <c r="L2944" i="1"/>
  <c r="K2944" i="1"/>
  <c r="D2944" i="1"/>
  <c r="N2943" i="1"/>
  <c r="I2943" i="1"/>
  <c r="N2942" i="1"/>
  <c r="K2942" i="1"/>
  <c r="D2942" i="1"/>
  <c r="U2941" i="1"/>
  <c r="S2941" i="1"/>
  <c r="N2941" i="1"/>
  <c r="K2941" i="1"/>
  <c r="U2940" i="1"/>
  <c r="S2940" i="1"/>
  <c r="N2940" i="1"/>
  <c r="K2940" i="1"/>
  <c r="U2939" i="1"/>
  <c r="S2939" i="1"/>
  <c r="N2939" i="1"/>
  <c r="U2938" i="1"/>
  <c r="S2938" i="1"/>
  <c r="N2938" i="1"/>
  <c r="U2937" i="1"/>
  <c r="S2937" i="1"/>
  <c r="N2937" i="1"/>
  <c r="N2936" i="1"/>
  <c r="I2936" i="1"/>
  <c r="N2935" i="1"/>
  <c r="K2935" i="1"/>
  <c r="N2934" i="1"/>
  <c r="K2934" i="1"/>
  <c r="H2934" i="1"/>
  <c r="H2995" i="1" s="1"/>
  <c r="H3056" i="1" s="1"/>
  <c r="H3117" i="1" s="1"/>
  <c r="H3178" i="1" s="1"/>
  <c r="H3239" i="1" s="1"/>
  <c r="B2934" i="1"/>
  <c r="B2995" i="1" s="1"/>
  <c r="B3056" i="1" s="1"/>
  <c r="B3117" i="1" s="1"/>
  <c r="B3178" i="1" s="1"/>
  <c r="B3239" i="1" s="1"/>
  <c r="B3300" i="1" s="1"/>
  <c r="B3361" i="1" s="1"/>
  <c r="B3422" i="1" s="1"/>
  <c r="B3483" i="1" s="1"/>
  <c r="N2933" i="1"/>
  <c r="K2933" i="1"/>
  <c r="L2932" i="1"/>
  <c r="M2931" i="1"/>
  <c r="O2930" i="1"/>
  <c r="O2991" i="1" s="1"/>
  <c r="O3052" i="1" s="1"/>
  <c r="O3113" i="1" s="1"/>
  <c r="O3174" i="1" s="1"/>
  <c r="O3235" i="1" s="1"/>
  <c r="O3296" i="1" s="1"/>
  <c r="O3357" i="1" s="1"/>
  <c r="O3418" i="1" s="1"/>
  <c r="O3479" i="1" s="1"/>
  <c r="N2930" i="1"/>
  <c r="O2957" i="1" s="1"/>
  <c r="L2930" i="1"/>
  <c r="J2930" i="1"/>
  <c r="Q2930" i="1" s="1"/>
  <c r="F2926" i="1"/>
  <c r="E2926" i="1"/>
  <c r="E2987" i="1" s="1"/>
  <c r="E3048" i="1" s="1"/>
  <c r="E3109" i="1" s="1"/>
  <c r="E3170" i="1" s="1"/>
  <c r="E3231" i="1" s="1"/>
  <c r="E3292" i="1" s="1"/>
  <c r="E3353" i="1" s="1"/>
  <c r="E3414" i="1" s="1"/>
  <c r="E3475" i="1" s="1"/>
  <c r="E3536" i="1" s="1"/>
  <c r="D2926" i="1"/>
  <c r="B2926" i="1"/>
  <c r="B2987" i="1" s="1"/>
  <c r="A2926" i="1"/>
  <c r="A2987" i="1" s="1"/>
  <c r="A3048" i="1" s="1"/>
  <c r="A3109" i="1" s="1"/>
  <c r="A3170" i="1" s="1"/>
  <c r="A3231" i="1" s="1"/>
  <c r="A3292" i="1" s="1"/>
  <c r="A3353" i="1" s="1"/>
  <c r="A3414" i="1" s="1"/>
  <c r="A3475" i="1" s="1"/>
  <c r="A3536" i="1" s="1"/>
  <c r="U2923" i="1"/>
  <c r="S2923" i="1"/>
  <c r="D2923" i="1"/>
  <c r="U2922" i="1"/>
  <c r="S2922" i="1"/>
  <c r="U2921" i="1"/>
  <c r="L2920" i="1"/>
  <c r="K2920" i="1"/>
  <c r="G2920" i="1"/>
  <c r="H2920" i="1" s="1"/>
  <c r="L2919" i="1"/>
  <c r="L2917" i="1"/>
  <c r="L2918" i="1" s="1"/>
  <c r="R2914" i="1"/>
  <c r="U2913" i="1"/>
  <c r="U2912" i="1"/>
  <c r="S2912" i="1"/>
  <c r="U2910" i="1"/>
  <c r="R2910" i="1"/>
  <c r="U2907" i="1"/>
  <c r="S2907" i="1"/>
  <c r="D2905" i="1"/>
  <c r="U2904" i="1"/>
  <c r="U2903" i="1"/>
  <c r="S2903" i="1"/>
  <c r="U2902" i="1"/>
  <c r="O2902" i="1"/>
  <c r="M2902" i="1"/>
  <c r="L2902" i="1"/>
  <c r="N2902" i="1" s="1"/>
  <c r="U2901" i="1"/>
  <c r="N2901" i="1"/>
  <c r="L2901" i="1"/>
  <c r="L2962" i="1" s="1"/>
  <c r="N2962" i="1" s="1"/>
  <c r="D2901" i="1"/>
  <c r="U2900" i="1"/>
  <c r="U2899" i="1"/>
  <c r="D2898" i="1"/>
  <c r="U2897" i="1"/>
  <c r="U2896" i="1"/>
  <c r="U2895" i="1"/>
  <c r="O2895" i="1"/>
  <c r="U2894" i="1"/>
  <c r="O2894" i="1"/>
  <c r="U2893" i="1"/>
  <c r="O2893" i="1"/>
  <c r="O2897" i="1" s="1"/>
  <c r="U2892" i="1"/>
  <c r="U2891" i="1"/>
  <c r="N2891" i="1"/>
  <c r="M2891" i="1"/>
  <c r="U2890" i="1"/>
  <c r="N2890" i="1"/>
  <c r="M2890" i="1"/>
  <c r="K2890" i="1"/>
  <c r="U2889" i="1"/>
  <c r="N2889" i="1"/>
  <c r="K2889" i="1"/>
  <c r="U2888" i="1"/>
  <c r="S2888" i="1"/>
  <c r="N2888" i="1"/>
  <c r="M2888" i="1"/>
  <c r="K2888" i="1"/>
  <c r="U2887" i="1"/>
  <c r="S2887" i="1"/>
  <c r="N2887" i="1"/>
  <c r="K2887" i="1"/>
  <c r="U2886" i="1"/>
  <c r="N2886" i="1"/>
  <c r="K2886" i="1"/>
  <c r="D2886" i="1"/>
  <c r="N2875" i="1" s="1"/>
  <c r="U2885" i="1"/>
  <c r="S2885" i="1"/>
  <c r="N2885" i="1"/>
  <c r="K2885" i="1"/>
  <c r="U2884" i="1"/>
  <c r="N2884" i="1"/>
  <c r="K2884" i="1"/>
  <c r="N2883" i="1"/>
  <c r="L2883" i="1"/>
  <c r="K2883" i="1"/>
  <c r="D2883" i="1"/>
  <c r="N2882" i="1"/>
  <c r="K2882" i="1"/>
  <c r="N2881" i="1"/>
  <c r="K2881" i="1"/>
  <c r="D2881" i="1"/>
  <c r="N2873" i="1" s="1"/>
  <c r="O2873" i="1" s="1"/>
  <c r="U2880" i="1"/>
  <c r="N2880" i="1"/>
  <c r="M2880" i="1"/>
  <c r="K2880" i="1"/>
  <c r="U2879" i="1"/>
  <c r="N2879" i="1"/>
  <c r="M2879" i="1"/>
  <c r="P2879" i="1" s="1"/>
  <c r="K2879" i="1"/>
  <c r="U2878" i="1"/>
  <c r="N2878" i="1"/>
  <c r="U2877" i="1"/>
  <c r="N2877" i="1"/>
  <c r="M2877" i="1"/>
  <c r="H2877" i="1"/>
  <c r="H2938" i="1" s="1"/>
  <c r="H2999" i="1" s="1"/>
  <c r="H3060" i="1" s="1"/>
  <c r="H3121" i="1" s="1"/>
  <c r="H3182" i="1" s="1"/>
  <c r="H3243" i="1" s="1"/>
  <c r="H3304" i="1" s="1"/>
  <c r="H3365" i="1" s="1"/>
  <c r="H3426" i="1" s="1"/>
  <c r="H3487" i="1" s="1"/>
  <c r="U2876" i="1"/>
  <c r="N2876" i="1"/>
  <c r="M2875" i="1"/>
  <c r="H2875" i="1"/>
  <c r="H2936" i="1" s="1"/>
  <c r="H2997" i="1" s="1"/>
  <c r="H3058" i="1" s="1"/>
  <c r="H3119" i="1" s="1"/>
  <c r="H3180" i="1" s="1"/>
  <c r="H3241" i="1" s="1"/>
  <c r="H3302" i="1" s="1"/>
  <c r="H3363" i="1" s="1"/>
  <c r="H3424" i="1" s="1"/>
  <c r="H3485" i="1" s="1"/>
  <c r="N2874" i="1"/>
  <c r="O2874" i="1" s="1"/>
  <c r="M2874" i="1"/>
  <c r="P2874" i="1" s="1"/>
  <c r="K2874" i="1"/>
  <c r="M2873" i="1"/>
  <c r="P2873" i="1" s="1"/>
  <c r="K2873" i="1"/>
  <c r="B2873" i="1"/>
  <c r="P2872" i="1"/>
  <c r="N2872" i="1"/>
  <c r="M2872" i="1"/>
  <c r="O2872" i="1" s="1"/>
  <c r="K2872" i="1"/>
  <c r="L2871" i="1"/>
  <c r="H2871" i="1"/>
  <c r="H2882" i="1" s="1"/>
  <c r="M2870" i="1"/>
  <c r="O2869" i="1"/>
  <c r="L2869" i="1"/>
  <c r="M2881" i="1" s="1"/>
  <c r="J2869" i="1"/>
  <c r="Q2869" i="1" s="1"/>
  <c r="G2865" i="1"/>
  <c r="G2926" i="1" s="1"/>
  <c r="I2926" i="1" s="1"/>
  <c r="F2865" i="1"/>
  <c r="L2864" i="1"/>
  <c r="U2861" i="1"/>
  <c r="S2861" i="1"/>
  <c r="U2860" i="1"/>
  <c r="S2860" i="1"/>
  <c r="K2859" i="1"/>
  <c r="L2858" i="1"/>
  <c r="L2857" i="1"/>
  <c r="L2856" i="1"/>
  <c r="O2832" i="1" s="1"/>
  <c r="U2851" i="1"/>
  <c r="S2851" i="1"/>
  <c r="S2850" i="1"/>
  <c r="U2849" i="1"/>
  <c r="S2847" i="1"/>
  <c r="U2846" i="1"/>
  <c r="S2846" i="1"/>
  <c r="S2845" i="1"/>
  <c r="D2844" i="1"/>
  <c r="N2820" i="1" s="1"/>
  <c r="U2843" i="1"/>
  <c r="S2843" i="1"/>
  <c r="U2842" i="1"/>
  <c r="S2842" i="1"/>
  <c r="U2841" i="1"/>
  <c r="S2841" i="1"/>
  <c r="M2841" i="1"/>
  <c r="U2840" i="1"/>
  <c r="S2840" i="1"/>
  <c r="N2840" i="1"/>
  <c r="U2839" i="1"/>
  <c r="S2839" i="1"/>
  <c r="U2838" i="1"/>
  <c r="S2838" i="1"/>
  <c r="D2837" i="1"/>
  <c r="U2836" i="1"/>
  <c r="S2836" i="1"/>
  <c r="U2835" i="1"/>
  <c r="S2835" i="1"/>
  <c r="S2834" i="1"/>
  <c r="D2834" i="1"/>
  <c r="U2833" i="1"/>
  <c r="S2833" i="1"/>
  <c r="U2832" i="1"/>
  <c r="S2832" i="1"/>
  <c r="U2831" i="1"/>
  <c r="S2831" i="1"/>
  <c r="U2830" i="1"/>
  <c r="S2830" i="1"/>
  <c r="N2830" i="1"/>
  <c r="U2829" i="1"/>
  <c r="S2829" i="1"/>
  <c r="K2829" i="1"/>
  <c r="U2828" i="1"/>
  <c r="S2828" i="1"/>
  <c r="K2828" i="1"/>
  <c r="U2827" i="1"/>
  <c r="S2827" i="1"/>
  <c r="K2827" i="1"/>
  <c r="K2826" i="1"/>
  <c r="U2825" i="1"/>
  <c r="S2825" i="1"/>
  <c r="K2825" i="1"/>
  <c r="U2824" i="1"/>
  <c r="S2824" i="1"/>
  <c r="N2824" i="1"/>
  <c r="K2824" i="1"/>
  <c r="U2823" i="1"/>
  <c r="S2823" i="1"/>
  <c r="N2823" i="1"/>
  <c r="K2823" i="1"/>
  <c r="S2822" i="1"/>
  <c r="L2822" i="1"/>
  <c r="K2822" i="1"/>
  <c r="D2822" i="1"/>
  <c r="S2821" i="1"/>
  <c r="K2821" i="1"/>
  <c r="S2820" i="1"/>
  <c r="K2820" i="1"/>
  <c r="D2820" i="1"/>
  <c r="U2819" i="1"/>
  <c r="N2819" i="1"/>
  <c r="K2819" i="1"/>
  <c r="U2818" i="1"/>
  <c r="S2818" i="1"/>
  <c r="K2818" i="1"/>
  <c r="U2817" i="1"/>
  <c r="S2817" i="1"/>
  <c r="N2817" i="1"/>
  <c r="H2817" i="1"/>
  <c r="U2816" i="1"/>
  <c r="S2816" i="1"/>
  <c r="N2816" i="1"/>
  <c r="H2815" i="1"/>
  <c r="N2814" i="1"/>
  <c r="N2813" i="1"/>
  <c r="K2813" i="1"/>
  <c r="N2812" i="1"/>
  <c r="K2812" i="1"/>
  <c r="T2811" i="1"/>
  <c r="T2812" i="1" s="1"/>
  <c r="T2813" i="1" s="1"/>
  <c r="T2814" i="1" s="1"/>
  <c r="T2815" i="1" s="1"/>
  <c r="N2811" i="1"/>
  <c r="M2811" i="1"/>
  <c r="K2811" i="1"/>
  <c r="H2811" i="1"/>
  <c r="H2822" i="1" s="1"/>
  <c r="T2810" i="1"/>
  <c r="L2810" i="1"/>
  <c r="T2809" i="1"/>
  <c r="M2809" i="1"/>
  <c r="L2809" i="1"/>
  <c r="M2829" i="1" s="1"/>
  <c r="N2808" i="1"/>
  <c r="J2808" i="1"/>
  <c r="Q2808" i="1" s="1"/>
  <c r="BO2804" i="1"/>
  <c r="BN2804" i="1"/>
  <c r="BL2804" i="1"/>
  <c r="BP2804" i="1" s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Y2798" i="1"/>
  <c r="L2798" i="1"/>
  <c r="K2798" i="1"/>
  <c r="G2798" i="1"/>
  <c r="H2798" i="1" s="1"/>
  <c r="AV2797" i="1"/>
  <c r="AA2797" i="1"/>
  <c r="X2797" i="1"/>
  <c r="G2797" i="1"/>
  <c r="AV2796" i="1"/>
  <c r="AA2796" i="1"/>
  <c r="AA2795" i="1"/>
  <c r="X2795" i="1"/>
  <c r="X2794" i="1"/>
  <c r="X2793" i="1"/>
  <c r="K2793" i="1"/>
  <c r="AA2792" i="1"/>
  <c r="X2792" i="1"/>
  <c r="AE2791" i="1"/>
  <c r="AC2791" i="1"/>
  <c r="U2791" i="1"/>
  <c r="S2791" i="1"/>
  <c r="N2791" i="1"/>
  <c r="L2791" i="1"/>
  <c r="AE2790" i="1"/>
  <c r="AC2790" i="1"/>
  <c r="U2790" i="1"/>
  <c r="S2790" i="1"/>
  <c r="K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AE2778" i="1"/>
  <c r="AC2778" i="1"/>
  <c r="U2778" i="1"/>
  <c r="S2778" i="1"/>
  <c r="AE2777" i="1"/>
  <c r="AC2777" i="1"/>
  <c r="U2777" i="1"/>
  <c r="S2777" i="1"/>
  <c r="AE2776" i="1"/>
  <c r="D2776" i="1"/>
  <c r="N2752" i="1" s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N2756" i="1"/>
  <c r="AE2755" i="1"/>
  <c r="AC2755" i="1"/>
  <c r="U2755" i="1"/>
  <c r="S2755" i="1"/>
  <c r="N2755" i="1"/>
  <c r="AE2754" i="1"/>
  <c r="AC2754" i="1"/>
  <c r="U2754" i="1"/>
  <c r="S2754" i="1"/>
  <c r="N2754" i="1"/>
  <c r="M2754" i="1"/>
  <c r="N2753" i="1"/>
  <c r="I2753" i="1"/>
  <c r="AO2752" i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K2752" i="1"/>
  <c r="AU2751" i="1"/>
  <c r="AU2752" i="1" s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N2751" i="1"/>
  <c r="M2751" i="1"/>
  <c r="K2751" i="1"/>
  <c r="N2750" i="1"/>
  <c r="K2750" i="1"/>
  <c r="AU2749" i="1"/>
  <c r="AU2750" i="1" s="1"/>
  <c r="AO2749" i="1"/>
  <c r="AO2750" i="1" s="1"/>
  <c r="AO2751" i="1" s="1"/>
  <c r="L2749" i="1"/>
  <c r="AU2748" i="1"/>
  <c r="AO2748" i="1"/>
  <c r="M2748" i="1"/>
  <c r="BP2747" i="1"/>
  <c r="BM2747" i="1"/>
  <c r="BK2747" i="1"/>
  <c r="BJ2747" i="1"/>
  <c r="AX2747" i="1"/>
  <c r="BD2747" i="1" s="1"/>
  <c r="AR2747" i="1"/>
  <c r="AL2747" i="1"/>
  <c r="AB2747" i="1"/>
  <c r="W2747" i="1"/>
  <c r="L2747" i="1"/>
  <c r="J2747" i="1"/>
  <c r="Q2747" i="1" s="1"/>
  <c r="BP2743" i="1"/>
  <c r="BO2743" i="1"/>
  <c r="BN2743" i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L2737" i="1"/>
  <c r="K2737" i="1"/>
  <c r="G2737" i="1"/>
  <c r="AV2736" i="1"/>
  <c r="AA2736" i="1"/>
  <c r="X2736" i="1"/>
  <c r="G2736" i="1"/>
  <c r="Y2736" i="1" s="1"/>
  <c r="AV2735" i="1"/>
  <c r="AA2735" i="1"/>
  <c r="N2735" i="1"/>
  <c r="N2796" i="1" s="1"/>
  <c r="AA2734" i="1"/>
  <c r="X2734" i="1"/>
  <c r="N2734" i="1"/>
  <c r="N2795" i="1" s="1"/>
  <c r="M2734" i="1"/>
  <c r="M2795" i="1" s="1"/>
  <c r="X2733" i="1"/>
  <c r="N2733" i="1"/>
  <c r="N2794" i="1" s="1"/>
  <c r="L2733" i="1"/>
  <c r="L2794" i="1" s="1"/>
  <c r="X2732" i="1"/>
  <c r="N2732" i="1"/>
  <c r="N2793" i="1" s="1"/>
  <c r="L2732" i="1"/>
  <c r="L2793" i="1" s="1"/>
  <c r="K2732" i="1"/>
  <c r="AA2731" i="1"/>
  <c r="X2731" i="1"/>
  <c r="L2731" i="1"/>
  <c r="L2792" i="1" s="1"/>
  <c r="K2731" i="1"/>
  <c r="K2792" i="1" s="1"/>
  <c r="AE2730" i="1"/>
  <c r="AC2730" i="1"/>
  <c r="U2730" i="1"/>
  <c r="S2730" i="1"/>
  <c r="N2730" i="1"/>
  <c r="M2730" i="1"/>
  <c r="M2791" i="1" s="1"/>
  <c r="L2730" i="1"/>
  <c r="K2730" i="1"/>
  <c r="K2791" i="1" s="1"/>
  <c r="AE2729" i="1"/>
  <c r="AC2729" i="1"/>
  <c r="U2729" i="1"/>
  <c r="S2729" i="1"/>
  <c r="M2729" i="1"/>
  <c r="M2790" i="1" s="1"/>
  <c r="L2729" i="1"/>
  <c r="L2790" i="1" s="1"/>
  <c r="K2729" i="1"/>
  <c r="AE2728" i="1"/>
  <c r="AC2728" i="1"/>
  <c r="S2728" i="1"/>
  <c r="AE2727" i="1"/>
  <c r="U2727" i="1"/>
  <c r="R2727" i="1"/>
  <c r="L2727" i="1"/>
  <c r="L2788" i="1" s="1"/>
  <c r="BE2726" i="1"/>
  <c r="AE2726" i="1"/>
  <c r="AC2726" i="1"/>
  <c r="R2726" i="1"/>
  <c r="AE2725" i="1"/>
  <c r="AC2725" i="1"/>
  <c r="U2725" i="1"/>
  <c r="S2725" i="1"/>
  <c r="AE2724" i="1"/>
  <c r="AC2724" i="1"/>
  <c r="U2724" i="1"/>
  <c r="S2724" i="1"/>
  <c r="L2724" i="1"/>
  <c r="L2785" i="1" s="1"/>
  <c r="AE2723" i="1"/>
  <c r="AC2723" i="1"/>
  <c r="S2723" i="1"/>
  <c r="L2723" i="1"/>
  <c r="L2784" i="1" s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M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U2704" i="1"/>
  <c r="S2704" i="1"/>
  <c r="N2704" i="1"/>
  <c r="K2704" i="1"/>
  <c r="AE2703" i="1"/>
  <c r="AC2703" i="1"/>
  <c r="U2703" i="1"/>
  <c r="S2703" i="1"/>
  <c r="N2703" i="1"/>
  <c r="M2703" i="1"/>
  <c r="K2703" i="1"/>
  <c r="D2703" i="1"/>
  <c r="N2692" i="1" s="1"/>
  <c r="AE2702" i="1"/>
  <c r="AC2702" i="1"/>
  <c r="U2702" i="1"/>
  <c r="S2702" i="1"/>
  <c r="N2702" i="1"/>
  <c r="M2702" i="1"/>
  <c r="K2702" i="1"/>
  <c r="AE2701" i="1"/>
  <c r="AC2701" i="1"/>
  <c r="U2701" i="1"/>
  <c r="S2701" i="1"/>
  <c r="N2701" i="1"/>
  <c r="K2701" i="1"/>
  <c r="AE2700" i="1"/>
  <c r="N2700" i="1"/>
  <c r="M2700" i="1"/>
  <c r="L2700" i="1"/>
  <c r="K2700" i="1"/>
  <c r="D2700" i="1"/>
  <c r="AA2699" i="1"/>
  <c r="N2699" i="1"/>
  <c r="M2699" i="1"/>
  <c r="N2698" i="1"/>
  <c r="K2698" i="1"/>
  <c r="D2698" i="1"/>
  <c r="N2690" i="1" s="1"/>
  <c r="AE2697" i="1"/>
  <c r="AC2697" i="1"/>
  <c r="U2697" i="1"/>
  <c r="S2697" i="1"/>
  <c r="N2697" i="1"/>
  <c r="K2697" i="1"/>
  <c r="AO2696" i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E2696" i="1"/>
  <c r="AC2696" i="1"/>
  <c r="U2696" i="1"/>
  <c r="S2696" i="1"/>
  <c r="N2696" i="1"/>
  <c r="K2696" i="1"/>
  <c r="AE2695" i="1"/>
  <c r="AC2695" i="1"/>
  <c r="U2695" i="1"/>
  <c r="S2695" i="1"/>
  <c r="N2695" i="1"/>
  <c r="AE2694" i="1"/>
  <c r="AC2694" i="1"/>
  <c r="U2694" i="1"/>
  <c r="S2694" i="1"/>
  <c r="N2694" i="1"/>
  <c r="AE2693" i="1"/>
  <c r="AC2693" i="1"/>
  <c r="U2693" i="1"/>
  <c r="S2693" i="1"/>
  <c r="N2693" i="1"/>
  <c r="I2692" i="1"/>
  <c r="N2691" i="1"/>
  <c r="M2691" i="1"/>
  <c r="K2691" i="1"/>
  <c r="AO2690" i="1"/>
  <c r="AO2691" i="1" s="1"/>
  <c r="AO2692" i="1" s="1"/>
  <c r="AO2693" i="1" s="1"/>
  <c r="AO2694" i="1" s="1"/>
  <c r="AO2695" i="1" s="1"/>
  <c r="K2690" i="1"/>
  <c r="N2689" i="1"/>
  <c r="K2689" i="1"/>
  <c r="AU2688" i="1"/>
  <c r="AU2689" i="1" s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L2688" i="1"/>
  <c r="AU2687" i="1"/>
  <c r="AO2687" i="1"/>
  <c r="AO2688" i="1" s="1"/>
  <c r="AO2689" i="1" s="1"/>
  <c r="M2687" i="1"/>
  <c r="BK2686" i="1"/>
  <c r="BJ2686" i="1"/>
  <c r="BD2686" i="1"/>
  <c r="AX2686" i="1"/>
  <c r="AR2686" i="1"/>
  <c r="AL2686" i="1"/>
  <c r="AB2686" i="1"/>
  <c r="W2686" i="1"/>
  <c r="L2686" i="1"/>
  <c r="M2704" i="1" s="1"/>
  <c r="J2686" i="1"/>
  <c r="Q2686" i="1" s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Y2676" i="1"/>
  <c r="L2676" i="1"/>
  <c r="K2676" i="1"/>
  <c r="H2676" i="1"/>
  <c r="G2676" i="1"/>
  <c r="AV2675" i="1"/>
  <c r="AA2675" i="1"/>
  <c r="X2675" i="1"/>
  <c r="G2675" i="1"/>
  <c r="Y2675" i="1" s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M2668" i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N2631" i="1" s="1"/>
  <c r="AO2641" i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AE2641" i="1"/>
  <c r="AC2641" i="1"/>
  <c r="U2641" i="1"/>
  <c r="S2641" i="1"/>
  <c r="N2641" i="1"/>
  <c r="K2641" i="1"/>
  <c r="AE2640" i="1"/>
  <c r="AC2640" i="1"/>
  <c r="U2640" i="1"/>
  <c r="S2640" i="1"/>
  <c r="N2640" i="1"/>
  <c r="K2640" i="1"/>
  <c r="AE2639" i="1"/>
  <c r="N2639" i="1"/>
  <c r="L2639" i="1"/>
  <c r="K2639" i="1"/>
  <c r="D2639" i="1"/>
  <c r="AA2638" i="1"/>
  <c r="N2638" i="1"/>
  <c r="N2637" i="1"/>
  <c r="K2637" i="1"/>
  <c r="D2637" i="1"/>
  <c r="AE2636" i="1"/>
  <c r="AC2636" i="1"/>
  <c r="U2636" i="1"/>
  <c r="S2636" i="1"/>
  <c r="N2636" i="1"/>
  <c r="K2636" i="1"/>
  <c r="AE2635" i="1"/>
  <c r="AC2635" i="1"/>
  <c r="U2635" i="1"/>
  <c r="S2635" i="1"/>
  <c r="N2635" i="1"/>
  <c r="K2635" i="1"/>
  <c r="AE2634" i="1"/>
  <c r="AC2634" i="1"/>
  <c r="U2634" i="1"/>
  <c r="S2634" i="1"/>
  <c r="N2634" i="1"/>
  <c r="AE2633" i="1"/>
  <c r="AC2633" i="1"/>
  <c r="U2633" i="1"/>
  <c r="S2633" i="1"/>
  <c r="N2633" i="1"/>
  <c r="AE2632" i="1"/>
  <c r="AC2632" i="1"/>
  <c r="U2632" i="1"/>
  <c r="S2632" i="1"/>
  <c r="N2632" i="1"/>
  <c r="M2632" i="1"/>
  <c r="I2631" i="1"/>
  <c r="N2630" i="1"/>
  <c r="K2630" i="1"/>
  <c r="N2629" i="1"/>
  <c r="K2629" i="1"/>
  <c r="N2628" i="1"/>
  <c r="M2628" i="1"/>
  <c r="K2628" i="1"/>
  <c r="AU2627" i="1"/>
  <c r="AU2628" i="1" s="1"/>
  <c r="AU2629" i="1" s="1"/>
  <c r="AU2630" i="1" s="1"/>
  <c r="AU2631" i="1" s="1"/>
  <c r="AU2632" i="1" s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L2627" i="1"/>
  <c r="AU2626" i="1"/>
  <c r="AO2626" i="1"/>
  <c r="AO2627" i="1" s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M2626" i="1"/>
  <c r="M2638" i="1" s="1"/>
  <c r="BK2625" i="1"/>
  <c r="BM2625" i="1" s="1"/>
  <c r="BJ2625" i="1"/>
  <c r="BD2625" i="1"/>
  <c r="AX2625" i="1"/>
  <c r="AR2625" i="1"/>
  <c r="AL2625" i="1"/>
  <c r="AB2625" i="1"/>
  <c r="W2625" i="1"/>
  <c r="Q2625" i="1"/>
  <c r="L2625" i="1"/>
  <c r="J2625" i="1"/>
  <c r="BP2621" i="1"/>
  <c r="BO2621" i="1"/>
  <c r="BN2621" i="1"/>
  <c r="BL2621" i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G2615" i="1"/>
  <c r="AV2614" i="1"/>
  <c r="AA2614" i="1"/>
  <c r="X2614" i="1"/>
  <c r="G2614" i="1"/>
  <c r="Y2614" i="1" s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N2607" i="1"/>
  <c r="N2668" i="1" s="1"/>
  <c r="N2729" i="1" s="1"/>
  <c r="AU2606" i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AE2592" i="1"/>
  <c r="AC2592" i="1"/>
  <c r="U2592" i="1"/>
  <c r="S2592" i="1"/>
  <c r="AE2591" i="1"/>
  <c r="AC2591" i="1"/>
  <c r="U2591" i="1"/>
  <c r="S2591" i="1"/>
  <c r="AE2590" i="1"/>
  <c r="AC2590" i="1"/>
  <c r="S2590" i="1"/>
  <c r="AO2589" i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M2586" i="1"/>
  <c r="AE2585" i="1"/>
  <c r="AC2585" i="1"/>
  <c r="U2585" i="1"/>
  <c r="S2585" i="1"/>
  <c r="N2585" i="1"/>
  <c r="M2585" i="1"/>
  <c r="K2585" i="1"/>
  <c r="AE2584" i="1"/>
  <c r="AC2584" i="1"/>
  <c r="U2584" i="1"/>
  <c r="S2584" i="1"/>
  <c r="N2584" i="1"/>
  <c r="M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M2582" i="1"/>
  <c r="K2582" i="1"/>
  <c r="AE2581" i="1"/>
  <c r="AC2581" i="1"/>
  <c r="U2581" i="1"/>
  <c r="S2581" i="1"/>
  <c r="N2581" i="1"/>
  <c r="M2581" i="1"/>
  <c r="K2581" i="1"/>
  <c r="D2581" i="1"/>
  <c r="AE2580" i="1"/>
  <c r="AC2580" i="1"/>
  <c r="U2580" i="1"/>
  <c r="S2580" i="1"/>
  <c r="N2580" i="1"/>
  <c r="K2580" i="1"/>
  <c r="AE2579" i="1"/>
  <c r="AC2579" i="1"/>
  <c r="U2579" i="1"/>
  <c r="S2579" i="1"/>
  <c r="N2579" i="1"/>
  <c r="M2579" i="1"/>
  <c r="K2579" i="1"/>
  <c r="AE2578" i="1"/>
  <c r="N2578" i="1"/>
  <c r="L2578" i="1"/>
  <c r="L2591" i="1" s="1"/>
  <c r="K2578" i="1"/>
  <c r="D2578" i="1"/>
  <c r="AA2577" i="1"/>
  <c r="N2577" i="1"/>
  <c r="N2576" i="1"/>
  <c r="K2576" i="1"/>
  <c r="D2576" i="1"/>
  <c r="AE2575" i="1"/>
  <c r="AC2575" i="1"/>
  <c r="U2575" i="1"/>
  <c r="S2575" i="1"/>
  <c r="N2575" i="1"/>
  <c r="M2575" i="1"/>
  <c r="K2575" i="1"/>
  <c r="AE2574" i="1"/>
  <c r="AC2574" i="1"/>
  <c r="U2574" i="1"/>
  <c r="S2574" i="1"/>
  <c r="N2574" i="1"/>
  <c r="M2574" i="1"/>
  <c r="K2574" i="1"/>
  <c r="AE2573" i="1"/>
  <c r="AC2573" i="1"/>
  <c r="U2573" i="1"/>
  <c r="S2573" i="1"/>
  <c r="N2573" i="1"/>
  <c r="AE2572" i="1"/>
  <c r="AC2572" i="1"/>
  <c r="U2572" i="1"/>
  <c r="S2572" i="1"/>
  <c r="N2572" i="1"/>
  <c r="AU2571" i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E2571" i="1"/>
  <c r="AC2571" i="1"/>
  <c r="U2571" i="1"/>
  <c r="S2571" i="1"/>
  <c r="N2571" i="1"/>
  <c r="N2570" i="1"/>
  <c r="I2570" i="1"/>
  <c r="AO2569" i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N2569" i="1"/>
  <c r="K2569" i="1"/>
  <c r="N2568" i="1"/>
  <c r="M2568" i="1"/>
  <c r="K2568" i="1"/>
  <c r="N2567" i="1"/>
  <c r="K2567" i="1"/>
  <c r="L2566" i="1"/>
  <c r="AU2565" i="1"/>
  <c r="AU2566" i="1" s="1"/>
  <c r="AU2567" i="1" s="1"/>
  <c r="AU2568" i="1" s="1"/>
  <c r="AU2569" i="1" s="1"/>
  <c r="AU2570" i="1" s="1"/>
  <c r="AO2565" i="1"/>
  <c r="AO2566" i="1" s="1"/>
  <c r="AO2567" i="1" s="1"/>
  <c r="AO2568" i="1" s="1"/>
  <c r="M2565" i="1"/>
  <c r="M2567" i="1" s="1"/>
  <c r="BP2564" i="1"/>
  <c r="BM2564" i="1"/>
  <c r="BK2564" i="1"/>
  <c r="BJ2564" i="1"/>
  <c r="AX2564" i="1"/>
  <c r="BD2564" i="1" s="1"/>
  <c r="AR2564" i="1"/>
  <c r="AL2564" i="1"/>
  <c r="AB2564" i="1"/>
  <c r="W2564" i="1"/>
  <c r="Q2564" i="1"/>
  <c r="N2564" i="1"/>
  <c r="L2564" i="1"/>
  <c r="M2577" i="1" s="1"/>
  <c r="J2564" i="1"/>
  <c r="BO2560" i="1"/>
  <c r="BN2560" i="1"/>
  <c r="BL2560" i="1"/>
  <c r="BP2560" i="1" s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H2554" i="1"/>
  <c r="G2554" i="1"/>
  <c r="Y2554" i="1" s="1"/>
  <c r="AV2553" i="1"/>
  <c r="AA2553" i="1"/>
  <c r="Y2553" i="1"/>
  <c r="X2553" i="1"/>
  <c r="G2553" i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L2545" i="1"/>
  <c r="L2606" i="1" s="1"/>
  <c r="L2667" i="1" s="1"/>
  <c r="L2728" i="1" s="1"/>
  <c r="L2789" i="1" s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L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O2525" i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E2525" i="1"/>
  <c r="AC2525" i="1"/>
  <c r="U2525" i="1"/>
  <c r="S2525" i="1"/>
  <c r="N2525" i="1"/>
  <c r="M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M2520" i="1"/>
  <c r="K2520" i="1"/>
  <c r="D2520" i="1"/>
  <c r="AE2519" i="1"/>
  <c r="AC2519" i="1"/>
  <c r="U2519" i="1"/>
  <c r="S2519" i="1"/>
  <c r="N2519" i="1"/>
  <c r="M2519" i="1"/>
  <c r="K2519" i="1"/>
  <c r="AE2518" i="1"/>
  <c r="AC2518" i="1"/>
  <c r="U2518" i="1"/>
  <c r="S2518" i="1"/>
  <c r="N2518" i="1"/>
  <c r="K2518" i="1"/>
  <c r="AE2517" i="1"/>
  <c r="N2517" i="1"/>
  <c r="M2517" i="1"/>
  <c r="L2517" i="1"/>
  <c r="K2517" i="1"/>
  <c r="D2517" i="1"/>
  <c r="AA2516" i="1"/>
  <c r="N2516" i="1"/>
  <c r="N2515" i="1"/>
  <c r="M2515" i="1"/>
  <c r="K2515" i="1"/>
  <c r="D2515" i="1"/>
  <c r="AE2514" i="1"/>
  <c r="AC2514" i="1"/>
  <c r="U2514" i="1"/>
  <c r="S2514" i="1"/>
  <c r="N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E2511" i="1"/>
  <c r="AC2511" i="1"/>
  <c r="U2511" i="1"/>
  <c r="S2511" i="1"/>
  <c r="N2511" i="1"/>
  <c r="M2511" i="1"/>
  <c r="AE2510" i="1"/>
  <c r="AC2510" i="1"/>
  <c r="U2510" i="1"/>
  <c r="S2510" i="1"/>
  <c r="N2510" i="1"/>
  <c r="M2510" i="1"/>
  <c r="N2509" i="1"/>
  <c r="M2509" i="1"/>
  <c r="I2509" i="1"/>
  <c r="AO2508" i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N2508" i="1"/>
  <c r="K2508" i="1"/>
  <c r="N2507" i="1"/>
  <c r="K2507" i="1"/>
  <c r="N2506" i="1"/>
  <c r="M2506" i="1"/>
  <c r="K2506" i="1"/>
  <c r="L2505" i="1"/>
  <c r="AU2504" i="1"/>
  <c r="AU2505" i="1" s="1"/>
  <c r="AU2506" i="1" s="1"/>
  <c r="AU2507" i="1" s="1"/>
  <c r="AU2508" i="1" s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AO2504" i="1"/>
  <c r="AO2505" i="1" s="1"/>
  <c r="AO2506" i="1" s="1"/>
  <c r="AO2507" i="1" s="1"/>
  <c r="M2504" i="1"/>
  <c r="BP2503" i="1"/>
  <c r="BM2503" i="1"/>
  <c r="BK2503" i="1"/>
  <c r="BJ2503" i="1"/>
  <c r="AX2503" i="1"/>
  <c r="BD2503" i="1" s="1"/>
  <c r="AR2503" i="1"/>
  <c r="AL2503" i="1"/>
  <c r="AB2503" i="1"/>
  <c r="W2503" i="1"/>
  <c r="Q2503" i="1"/>
  <c r="L2503" i="1"/>
  <c r="M2516" i="1" s="1"/>
  <c r="J2503" i="1"/>
  <c r="BO2499" i="1"/>
  <c r="BN2499" i="1"/>
  <c r="BL2499" i="1"/>
  <c r="BP2499" i="1" s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L2493" i="1"/>
  <c r="K2493" i="1"/>
  <c r="G2493" i="1"/>
  <c r="Y2493" i="1" s="1"/>
  <c r="AV2492" i="1"/>
  <c r="AA2492" i="1"/>
  <c r="Y2492" i="1"/>
  <c r="X2492" i="1"/>
  <c r="G2492" i="1"/>
  <c r="AV2491" i="1"/>
  <c r="AA2491" i="1"/>
  <c r="AA2490" i="1"/>
  <c r="X2490" i="1"/>
  <c r="X2489" i="1"/>
  <c r="X2488" i="1"/>
  <c r="N2488" i="1"/>
  <c r="N2549" i="1" s="1"/>
  <c r="N2610" i="1" s="1"/>
  <c r="L2488" i="1"/>
  <c r="AA2487" i="1"/>
  <c r="X2487" i="1"/>
  <c r="N2487" i="1"/>
  <c r="N2548" i="1" s="1"/>
  <c r="AE2486" i="1"/>
  <c r="AC2486" i="1"/>
  <c r="U2486" i="1"/>
  <c r="S2486" i="1"/>
  <c r="K2486" i="1"/>
  <c r="AE2485" i="1"/>
  <c r="AC2485" i="1"/>
  <c r="U2485" i="1"/>
  <c r="S2485" i="1"/>
  <c r="K2485" i="1"/>
  <c r="AE2484" i="1"/>
  <c r="AC2484" i="1"/>
  <c r="S2484" i="1"/>
  <c r="L2484" i="1"/>
  <c r="AE2483" i="1"/>
  <c r="U2483" i="1"/>
  <c r="R2483" i="1"/>
  <c r="BE2482" i="1"/>
  <c r="AE2482" i="1"/>
  <c r="AC2482" i="1"/>
  <c r="R2482" i="1"/>
  <c r="AE2481" i="1"/>
  <c r="AC2481" i="1"/>
  <c r="U2481" i="1"/>
  <c r="S2481" i="1"/>
  <c r="AE2480" i="1"/>
  <c r="AC2480" i="1"/>
  <c r="U2480" i="1"/>
  <c r="S2480" i="1"/>
  <c r="AE2479" i="1"/>
  <c r="AC2479" i="1"/>
  <c r="S2479" i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AO2473" i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L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M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M2460" i="1"/>
  <c r="K2460" i="1"/>
  <c r="AE2459" i="1"/>
  <c r="AC2459" i="1"/>
  <c r="U2459" i="1"/>
  <c r="S2459" i="1"/>
  <c r="N2459" i="1"/>
  <c r="K2459" i="1"/>
  <c r="D2459" i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K2454" i="1"/>
  <c r="D2454" i="1"/>
  <c r="N2446" i="1" s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N2451" i="1"/>
  <c r="AE2450" i="1"/>
  <c r="AC2450" i="1"/>
  <c r="U2450" i="1"/>
  <c r="S2450" i="1"/>
  <c r="N2450" i="1"/>
  <c r="AE2449" i="1"/>
  <c r="AC2449" i="1"/>
  <c r="U2449" i="1"/>
  <c r="S2449" i="1"/>
  <c r="N2449" i="1"/>
  <c r="N2448" i="1"/>
  <c r="I2448" i="1"/>
  <c r="N2447" i="1"/>
  <c r="K2447" i="1"/>
  <c r="AU2446" i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M2446" i="1"/>
  <c r="K2446" i="1"/>
  <c r="N2445" i="1"/>
  <c r="K2445" i="1"/>
  <c r="AO2444" i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L2444" i="1"/>
  <c r="AU2443" i="1"/>
  <c r="AU2444" i="1" s="1"/>
  <c r="AU2445" i="1" s="1"/>
  <c r="AO2443" i="1"/>
  <c r="M2443" i="1"/>
  <c r="BM2442" i="1"/>
  <c r="BK2442" i="1"/>
  <c r="BP2442" i="1" s="1"/>
  <c r="BJ2442" i="1"/>
  <c r="BD2442" i="1"/>
  <c r="AX2442" i="1"/>
  <c r="AR2442" i="1"/>
  <c r="AL2442" i="1"/>
  <c r="AB2442" i="1"/>
  <c r="W2442" i="1"/>
  <c r="N2442" i="1"/>
  <c r="L2442" i="1"/>
  <c r="M2463" i="1" s="1"/>
  <c r="J2442" i="1"/>
  <c r="Q2442" i="1" s="1"/>
  <c r="BP2438" i="1"/>
  <c r="BO2438" i="1"/>
  <c r="BN2438" i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Y2432" i="1"/>
  <c r="L2432" i="1"/>
  <c r="K2432" i="1"/>
  <c r="H2432" i="1"/>
  <c r="G2432" i="1"/>
  <c r="AV2431" i="1"/>
  <c r="AA2431" i="1"/>
  <c r="Y2431" i="1"/>
  <c r="X2431" i="1"/>
  <c r="G2431" i="1"/>
  <c r="AV2430" i="1"/>
  <c r="AA2430" i="1"/>
  <c r="AA2429" i="1"/>
  <c r="X2429" i="1"/>
  <c r="X2428" i="1"/>
  <c r="X2427" i="1"/>
  <c r="AA2426" i="1"/>
  <c r="X2426" i="1"/>
  <c r="L2426" i="1"/>
  <c r="L2487" i="1" s="1"/>
  <c r="AE2425" i="1"/>
  <c r="AC2425" i="1"/>
  <c r="U2425" i="1"/>
  <c r="S2425" i="1"/>
  <c r="L2425" i="1"/>
  <c r="L2486" i="1" s="1"/>
  <c r="AE2424" i="1"/>
  <c r="AC2424" i="1"/>
  <c r="U2424" i="1"/>
  <c r="S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M2403" i="1"/>
  <c r="AE2402" i="1"/>
  <c r="AC2402" i="1"/>
  <c r="U2402" i="1"/>
  <c r="S2402" i="1"/>
  <c r="N2402" i="1"/>
  <c r="K2402" i="1"/>
  <c r="AE2401" i="1"/>
  <c r="AC2401" i="1"/>
  <c r="U2401" i="1"/>
  <c r="S2401" i="1"/>
  <c r="N2401" i="1"/>
  <c r="M2401" i="1"/>
  <c r="K2401" i="1"/>
  <c r="AE2400" i="1"/>
  <c r="AC2400" i="1"/>
  <c r="U2400" i="1"/>
  <c r="S2400" i="1"/>
  <c r="N2400" i="1"/>
  <c r="M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N2393" i="1"/>
  <c r="M2393" i="1"/>
  <c r="K2393" i="1"/>
  <c r="D2393" i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E2390" i="1"/>
  <c r="AC2390" i="1"/>
  <c r="U2390" i="1"/>
  <c r="S2390" i="1"/>
  <c r="N2390" i="1"/>
  <c r="AE2389" i="1"/>
  <c r="AC2389" i="1"/>
  <c r="U2389" i="1"/>
  <c r="S2389" i="1"/>
  <c r="N2389" i="1"/>
  <c r="AE2388" i="1"/>
  <c r="AC2388" i="1"/>
  <c r="U2388" i="1"/>
  <c r="S2388" i="1"/>
  <c r="N2388" i="1"/>
  <c r="AU2387" i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N2387" i="1"/>
  <c r="I2387" i="1"/>
  <c r="N2386" i="1"/>
  <c r="K2386" i="1"/>
  <c r="N2385" i="1"/>
  <c r="M2385" i="1"/>
  <c r="K2385" i="1"/>
  <c r="N2384" i="1"/>
  <c r="K2384" i="1"/>
  <c r="AU2383" i="1"/>
  <c r="AU2384" i="1" s="1"/>
  <c r="AU2385" i="1" s="1"/>
  <c r="AU2386" i="1" s="1"/>
  <c r="AO2383" i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L2383" i="1"/>
  <c r="H2383" i="1"/>
  <c r="AU2382" i="1"/>
  <c r="AO2382" i="1"/>
  <c r="M2382" i="1"/>
  <c r="BK2381" i="1"/>
  <c r="BP2381" i="1" s="1"/>
  <c r="BJ2381" i="1"/>
  <c r="AX2381" i="1"/>
  <c r="BD2381" i="1" s="1"/>
  <c r="AR2381" i="1"/>
  <c r="AL2381" i="1"/>
  <c r="AB2381" i="1"/>
  <c r="W2381" i="1"/>
  <c r="L2381" i="1"/>
  <c r="J2381" i="1"/>
  <c r="Q2381" i="1" s="1"/>
  <c r="BP2377" i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L2371" i="1"/>
  <c r="K2371" i="1"/>
  <c r="G2371" i="1"/>
  <c r="AV2370" i="1"/>
  <c r="AA2370" i="1"/>
  <c r="Y2370" i="1"/>
  <c r="X2370" i="1"/>
  <c r="G2370" i="1"/>
  <c r="AV2369" i="1"/>
  <c r="AA2369" i="1"/>
  <c r="AA2368" i="1"/>
  <c r="X2366" i="1"/>
  <c r="L2366" i="1"/>
  <c r="L2427" i="1" s="1"/>
  <c r="K2366" i="1"/>
  <c r="K2427" i="1" s="1"/>
  <c r="K2488" i="1" s="1"/>
  <c r="AA2365" i="1"/>
  <c r="X2365" i="1"/>
  <c r="L2365" i="1"/>
  <c r="K2365" i="1"/>
  <c r="K2426" i="1" s="1"/>
  <c r="K2487" i="1" s="1"/>
  <c r="AE2364" i="1"/>
  <c r="AC2364" i="1"/>
  <c r="U2364" i="1"/>
  <c r="S2364" i="1"/>
  <c r="N2364" i="1"/>
  <c r="N2425" i="1" s="1"/>
  <c r="N2486" i="1" s="1"/>
  <c r="M2364" i="1"/>
  <c r="M2425" i="1" s="1"/>
  <c r="M2486" i="1" s="1"/>
  <c r="L2364" i="1"/>
  <c r="K2364" i="1"/>
  <c r="AE2363" i="1"/>
  <c r="AC2363" i="1"/>
  <c r="U2363" i="1"/>
  <c r="S2363" i="1"/>
  <c r="M2363" i="1"/>
  <c r="M2424" i="1" s="1"/>
  <c r="M2485" i="1" s="1"/>
  <c r="K2363" i="1"/>
  <c r="K2424" i="1" s="1"/>
  <c r="AE2362" i="1"/>
  <c r="AC2362" i="1"/>
  <c r="S2362" i="1"/>
  <c r="AE2361" i="1"/>
  <c r="U2361" i="1"/>
  <c r="R2361" i="1"/>
  <c r="BE2360" i="1"/>
  <c r="AE2360" i="1"/>
  <c r="AC2360" i="1"/>
  <c r="R2360" i="1"/>
  <c r="L2360" i="1"/>
  <c r="L2421" i="1" s="1"/>
  <c r="L2482" i="1" s="1"/>
  <c r="L2543" i="1" s="1"/>
  <c r="L2604" i="1" s="1"/>
  <c r="L2665" i="1" s="1"/>
  <c r="L2726" i="1" s="1"/>
  <c r="L2787" i="1" s="1"/>
  <c r="AE2359" i="1"/>
  <c r="AC2359" i="1"/>
  <c r="U2359" i="1"/>
  <c r="S2359" i="1"/>
  <c r="O2359" i="1"/>
  <c r="L2359" i="1"/>
  <c r="L2420" i="1" s="1"/>
  <c r="L2481" i="1" s="1"/>
  <c r="L2542" i="1" s="1"/>
  <c r="L2603" i="1" s="1"/>
  <c r="L2664" i="1" s="1"/>
  <c r="L2725" i="1" s="1"/>
  <c r="L2786" i="1" s="1"/>
  <c r="AE2358" i="1"/>
  <c r="AC2358" i="1"/>
  <c r="U2358" i="1"/>
  <c r="S2358" i="1"/>
  <c r="L2358" i="1"/>
  <c r="L2419" i="1" s="1"/>
  <c r="L2480" i="1" s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N2329" i="1" s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M2339" i="1"/>
  <c r="K2339" i="1"/>
  <c r="AV2338" i="1"/>
  <c r="AC2338" i="1"/>
  <c r="AA2338" i="1"/>
  <c r="U2338" i="1"/>
  <c r="S2338" i="1"/>
  <c r="N2338" i="1"/>
  <c r="M2338" i="1"/>
  <c r="K2338" i="1"/>
  <c r="AE2337" i="1"/>
  <c r="AC2337" i="1"/>
  <c r="U2337" i="1"/>
  <c r="S2337" i="1"/>
  <c r="N2337" i="1"/>
  <c r="M2337" i="1"/>
  <c r="K2337" i="1"/>
  <c r="D2337" i="1"/>
  <c r="N2326" i="1" s="1"/>
  <c r="AE2336" i="1"/>
  <c r="AC2336" i="1"/>
  <c r="U2336" i="1"/>
  <c r="S2336" i="1"/>
  <c r="N2336" i="1"/>
  <c r="M2336" i="1"/>
  <c r="K2336" i="1"/>
  <c r="AE2335" i="1"/>
  <c r="AC2335" i="1"/>
  <c r="U2335" i="1"/>
  <c r="S2335" i="1"/>
  <c r="N2335" i="1"/>
  <c r="M2335" i="1"/>
  <c r="K2335" i="1"/>
  <c r="AE2334" i="1"/>
  <c r="N2334" i="1"/>
  <c r="L2334" i="1"/>
  <c r="K2334" i="1"/>
  <c r="D2334" i="1"/>
  <c r="AA2333" i="1"/>
  <c r="N2333" i="1"/>
  <c r="N2332" i="1"/>
  <c r="K2332" i="1"/>
  <c r="D2332" i="1"/>
  <c r="AE2331" i="1"/>
  <c r="AC2331" i="1"/>
  <c r="U2331" i="1"/>
  <c r="S2331" i="1"/>
  <c r="N2331" i="1"/>
  <c r="K2331" i="1"/>
  <c r="AE2330" i="1"/>
  <c r="AC2330" i="1"/>
  <c r="U2330" i="1"/>
  <c r="S2330" i="1"/>
  <c r="N2330" i="1"/>
  <c r="K2330" i="1"/>
  <c r="AE2329" i="1"/>
  <c r="AC2329" i="1"/>
  <c r="U2329" i="1"/>
  <c r="S2329" i="1"/>
  <c r="AU2328" i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AE2328" i="1"/>
  <c r="AC2328" i="1"/>
  <c r="U2328" i="1"/>
  <c r="S2328" i="1"/>
  <c r="N2328" i="1"/>
  <c r="AE2327" i="1"/>
  <c r="AC2327" i="1"/>
  <c r="U2327" i="1"/>
  <c r="S2327" i="1"/>
  <c r="N2327" i="1"/>
  <c r="M2326" i="1"/>
  <c r="I2326" i="1"/>
  <c r="N2325" i="1"/>
  <c r="M2325" i="1"/>
  <c r="K2325" i="1"/>
  <c r="N2324" i="1"/>
  <c r="K2324" i="1"/>
  <c r="H2324" i="1"/>
  <c r="N2323" i="1"/>
  <c r="K2323" i="1"/>
  <c r="L2322" i="1"/>
  <c r="H2322" i="1"/>
  <c r="AU2321" i="1"/>
  <c r="AU2322" i="1" s="1"/>
  <c r="AU2323" i="1" s="1"/>
  <c r="AU2324" i="1" s="1"/>
  <c r="AU2325" i="1" s="1"/>
  <c r="AU2326" i="1" s="1"/>
  <c r="AU2327" i="1" s="1"/>
  <c r="AO2321" i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M2321" i="1"/>
  <c r="BK2320" i="1"/>
  <c r="BP2320" i="1" s="1"/>
  <c r="BJ2320" i="1"/>
  <c r="BD2320" i="1"/>
  <c r="AX2320" i="1"/>
  <c r="AR2320" i="1"/>
  <c r="AL2320" i="1"/>
  <c r="AB2320" i="1"/>
  <c r="W2320" i="1"/>
  <c r="L2320" i="1"/>
  <c r="M2341" i="1" s="1"/>
  <c r="J2320" i="1"/>
  <c r="Q2320" i="1" s="1"/>
  <c r="BP2316" i="1"/>
  <c r="BO2316" i="1"/>
  <c r="BN2316" i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L2310" i="1"/>
  <c r="K2310" i="1"/>
  <c r="H2310" i="1"/>
  <c r="G2310" i="1"/>
  <c r="AV2309" i="1"/>
  <c r="AA2309" i="1"/>
  <c r="Y2309" i="1"/>
  <c r="X2309" i="1"/>
  <c r="G2309" i="1"/>
  <c r="AV2308" i="1"/>
  <c r="AA2308" i="1"/>
  <c r="N2308" i="1"/>
  <c r="M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L2302" i="1"/>
  <c r="L2363" i="1" s="1"/>
  <c r="L2424" i="1" s="1"/>
  <c r="L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N2264" i="1" s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L2273" i="1"/>
  <c r="K2273" i="1"/>
  <c r="D2273" i="1"/>
  <c r="AA2272" i="1"/>
  <c r="N2272" i="1"/>
  <c r="N2271" i="1"/>
  <c r="M2271" i="1"/>
  <c r="K2271" i="1"/>
  <c r="D2271" i="1"/>
  <c r="N2263" i="1" s="1"/>
  <c r="AE2270" i="1"/>
  <c r="AC2270" i="1"/>
  <c r="U2270" i="1"/>
  <c r="S2270" i="1"/>
  <c r="N2270" i="1"/>
  <c r="K2270" i="1"/>
  <c r="AE2269" i="1"/>
  <c r="AC2269" i="1"/>
  <c r="U2269" i="1"/>
  <c r="S2269" i="1"/>
  <c r="N2269" i="1"/>
  <c r="K2269" i="1"/>
  <c r="AE2268" i="1"/>
  <c r="AC2268" i="1"/>
  <c r="U2268" i="1"/>
  <c r="S2268" i="1"/>
  <c r="N2268" i="1"/>
  <c r="AE2267" i="1"/>
  <c r="AC2267" i="1"/>
  <c r="U2267" i="1"/>
  <c r="S2267" i="1"/>
  <c r="N2267" i="1"/>
  <c r="AE2266" i="1"/>
  <c r="AC2266" i="1"/>
  <c r="U2266" i="1"/>
  <c r="S2266" i="1"/>
  <c r="N2266" i="1"/>
  <c r="M2266" i="1"/>
  <c r="N2265" i="1"/>
  <c r="I2265" i="1"/>
  <c r="AO2264" i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K2264" i="1"/>
  <c r="K2263" i="1"/>
  <c r="N2262" i="1"/>
  <c r="K2262" i="1"/>
  <c r="AU2261" i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L2261" i="1"/>
  <c r="AU2260" i="1"/>
  <c r="AO2260" i="1"/>
  <c r="AO2261" i="1" s="1"/>
  <c r="AO2262" i="1" s="1"/>
  <c r="AO2263" i="1" s="1"/>
  <c r="M2260" i="1"/>
  <c r="BK2259" i="1"/>
  <c r="BM2259" i="1" s="1"/>
  <c r="BJ2259" i="1"/>
  <c r="AX2259" i="1"/>
  <c r="BD2259" i="1" s="1"/>
  <c r="AR2259" i="1"/>
  <c r="AL2259" i="1"/>
  <c r="AB2259" i="1"/>
  <c r="W2259" i="1"/>
  <c r="Q2259" i="1"/>
  <c r="L2259" i="1"/>
  <c r="M2264" i="1" s="1"/>
  <c r="J2259" i="1"/>
  <c r="BO2255" i="1"/>
  <c r="BN2255" i="1"/>
  <c r="BL2255" i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L2249" i="1"/>
  <c r="K2249" i="1"/>
  <c r="H2249" i="1"/>
  <c r="G2249" i="1"/>
  <c r="Y2249" i="1" s="1"/>
  <c r="AV2248" i="1"/>
  <c r="AA2248" i="1"/>
  <c r="X2248" i="1"/>
  <c r="G2248" i="1"/>
  <c r="Y2248" i="1" s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N2241" i="1"/>
  <c r="L2248" i="1" s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AE2236" i="1"/>
  <c r="AC2236" i="1"/>
  <c r="U2236" i="1"/>
  <c r="S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U2220" i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E2220" i="1"/>
  <c r="AC2220" i="1"/>
  <c r="U2220" i="1"/>
  <c r="S2220" i="1"/>
  <c r="N2220" i="1"/>
  <c r="AE2219" i="1"/>
  <c r="AC2219" i="1"/>
  <c r="U2219" i="1"/>
  <c r="S2219" i="1"/>
  <c r="N2219" i="1"/>
  <c r="K2219" i="1"/>
  <c r="AE2218" i="1"/>
  <c r="AC2218" i="1"/>
  <c r="U2218" i="1"/>
  <c r="S2218" i="1"/>
  <c r="N2218" i="1"/>
  <c r="M2218" i="1"/>
  <c r="K2218" i="1"/>
  <c r="AE2217" i="1"/>
  <c r="AC2217" i="1"/>
  <c r="U2217" i="1"/>
  <c r="S2217" i="1"/>
  <c r="N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AE2214" i="1"/>
  <c r="AC2214" i="1"/>
  <c r="U2214" i="1"/>
  <c r="S2214" i="1"/>
  <c r="N2214" i="1"/>
  <c r="K2214" i="1"/>
  <c r="AE2213" i="1"/>
  <c r="AC2213" i="1"/>
  <c r="U2213" i="1"/>
  <c r="S2213" i="1"/>
  <c r="N2213" i="1"/>
  <c r="M2213" i="1"/>
  <c r="K2213" i="1"/>
  <c r="AE2212" i="1"/>
  <c r="N2212" i="1"/>
  <c r="M2212" i="1"/>
  <c r="L2212" i="1"/>
  <c r="K2212" i="1"/>
  <c r="D2212" i="1"/>
  <c r="AA2211" i="1"/>
  <c r="N2211" i="1"/>
  <c r="N2210" i="1"/>
  <c r="M2210" i="1"/>
  <c r="K2210" i="1"/>
  <c r="D2210" i="1"/>
  <c r="N2202" i="1" s="1"/>
  <c r="AE2209" i="1"/>
  <c r="AC2209" i="1"/>
  <c r="U2209" i="1"/>
  <c r="S2209" i="1"/>
  <c r="N2209" i="1"/>
  <c r="M2209" i="1"/>
  <c r="K2209" i="1"/>
  <c r="AU2208" i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E2208" i="1"/>
  <c r="AC2208" i="1"/>
  <c r="U2208" i="1"/>
  <c r="S2208" i="1"/>
  <c r="N2208" i="1"/>
  <c r="K2208" i="1"/>
  <c r="AU2207" i="1"/>
  <c r="AE2207" i="1"/>
  <c r="AC2207" i="1"/>
  <c r="U2207" i="1"/>
  <c r="S2207" i="1"/>
  <c r="N2207" i="1"/>
  <c r="AE2206" i="1"/>
  <c r="AC2206" i="1"/>
  <c r="U2206" i="1"/>
  <c r="S2206" i="1"/>
  <c r="N2206" i="1"/>
  <c r="AE2205" i="1"/>
  <c r="AC2205" i="1"/>
  <c r="U2205" i="1"/>
  <c r="S2205" i="1"/>
  <c r="N2205" i="1"/>
  <c r="N2204" i="1"/>
  <c r="M2204" i="1"/>
  <c r="I2204" i="1"/>
  <c r="N2203" i="1"/>
  <c r="M2203" i="1"/>
  <c r="K2203" i="1"/>
  <c r="AO2202" i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K2202" i="1"/>
  <c r="AU2201" i="1"/>
  <c r="AU2202" i="1" s="1"/>
  <c r="AU2203" i="1" s="1"/>
  <c r="AU2204" i="1" s="1"/>
  <c r="AU2205" i="1" s="1"/>
  <c r="AU2206" i="1" s="1"/>
  <c r="N2201" i="1"/>
  <c r="M2201" i="1"/>
  <c r="K2201" i="1"/>
  <c r="L2200" i="1"/>
  <c r="AU2199" i="1"/>
  <c r="AU2200" i="1" s="1"/>
  <c r="AO2199" i="1"/>
  <c r="AO2200" i="1" s="1"/>
  <c r="AO2201" i="1" s="1"/>
  <c r="M2199" i="1"/>
  <c r="N2198" i="1" s="1"/>
  <c r="BP2198" i="1"/>
  <c r="BM2198" i="1"/>
  <c r="BK2198" i="1"/>
  <c r="BJ2198" i="1"/>
  <c r="AX2198" i="1"/>
  <c r="BD2198" i="1" s="1"/>
  <c r="AR2198" i="1"/>
  <c r="AL2198" i="1"/>
  <c r="AB2198" i="1"/>
  <c r="W2198" i="1"/>
  <c r="L2198" i="1"/>
  <c r="M2214" i="1" s="1"/>
  <c r="J2198" i="1"/>
  <c r="Q2198" i="1" s="1"/>
  <c r="BO2194" i="1"/>
  <c r="BN2194" i="1"/>
  <c r="BL2194" i="1"/>
  <c r="BP2194" i="1" s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Y2188" i="1"/>
  <c r="L2188" i="1"/>
  <c r="K2188" i="1"/>
  <c r="H2188" i="1"/>
  <c r="G2188" i="1"/>
  <c r="AV2187" i="1"/>
  <c r="AA2187" i="1"/>
  <c r="Y2187" i="1"/>
  <c r="X2187" i="1"/>
  <c r="G2187" i="1"/>
  <c r="AV2186" i="1"/>
  <c r="AA2186" i="1"/>
  <c r="AA2185" i="1"/>
  <c r="X2185" i="1"/>
  <c r="N2185" i="1"/>
  <c r="N2246" i="1" s="1"/>
  <c r="N2307" i="1" s="1"/>
  <c r="N2368" i="1" s="1"/>
  <c r="N2429" i="1" s="1"/>
  <c r="N2490" i="1" s="1"/>
  <c r="M2185" i="1"/>
  <c r="M2246" i="1" s="1"/>
  <c r="M2307" i="1" s="1"/>
  <c r="M2368" i="1" s="1"/>
  <c r="M2429" i="1" s="1"/>
  <c r="M2490" i="1" s="1"/>
  <c r="X2184" i="1"/>
  <c r="N2184" i="1"/>
  <c r="M2184" i="1"/>
  <c r="L2184" i="1"/>
  <c r="X2183" i="1"/>
  <c r="N2183" i="1"/>
  <c r="L2187" i="1" s="1"/>
  <c r="M2183" i="1"/>
  <c r="L2183" i="1"/>
  <c r="L2244" i="1" s="1"/>
  <c r="K2183" i="1"/>
  <c r="K2244" i="1" s="1"/>
  <c r="AA2182" i="1"/>
  <c r="X2182" i="1"/>
  <c r="AE2181" i="1"/>
  <c r="AC2181" i="1"/>
  <c r="U2181" i="1"/>
  <c r="S2181" i="1"/>
  <c r="AE2180" i="1"/>
  <c r="AC2180" i="1"/>
  <c r="U2180" i="1"/>
  <c r="S2180" i="1"/>
  <c r="N2180" i="1"/>
  <c r="AE2179" i="1"/>
  <c r="AC2179" i="1"/>
  <c r="S2179" i="1"/>
  <c r="AE2178" i="1"/>
  <c r="U2178" i="1"/>
  <c r="R2178" i="1"/>
  <c r="BE2177" i="1"/>
  <c r="AE2177" i="1"/>
  <c r="AC2177" i="1"/>
  <c r="R2177" i="1"/>
  <c r="L2177" i="1"/>
  <c r="L2238" i="1" s="1"/>
  <c r="AE2176" i="1"/>
  <c r="AC2176" i="1"/>
  <c r="U2176" i="1"/>
  <c r="S2176" i="1"/>
  <c r="L2176" i="1"/>
  <c r="L2237" i="1" s="1"/>
  <c r="AE2175" i="1"/>
  <c r="AC2175" i="1"/>
  <c r="U2175" i="1"/>
  <c r="S2175" i="1"/>
  <c r="AE2174" i="1"/>
  <c r="AC2174" i="1"/>
  <c r="S2174" i="1"/>
  <c r="L2174" i="1"/>
  <c r="AE2173" i="1"/>
  <c r="AC2173" i="1"/>
  <c r="D2173" i="1"/>
  <c r="AO2172" i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M2158" i="1"/>
  <c r="K2158" i="1"/>
  <c r="AE2157" i="1"/>
  <c r="AC2157" i="1"/>
  <c r="U2157" i="1"/>
  <c r="S2157" i="1"/>
  <c r="N2157" i="1"/>
  <c r="M2157" i="1"/>
  <c r="K2157" i="1"/>
  <c r="AE2156" i="1"/>
  <c r="AC2156" i="1"/>
  <c r="U2156" i="1"/>
  <c r="S2156" i="1"/>
  <c r="N2156" i="1"/>
  <c r="M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AE2153" i="1"/>
  <c r="AC2153" i="1"/>
  <c r="U2153" i="1"/>
  <c r="S2153" i="1"/>
  <c r="N2153" i="1"/>
  <c r="K2153" i="1"/>
  <c r="AE2152" i="1"/>
  <c r="AC2152" i="1"/>
  <c r="U2152" i="1"/>
  <c r="S2152" i="1"/>
  <c r="N2152" i="1"/>
  <c r="K2152" i="1"/>
  <c r="AE2151" i="1"/>
  <c r="N2151" i="1"/>
  <c r="M2151" i="1"/>
  <c r="L2151" i="1"/>
  <c r="K2151" i="1"/>
  <c r="D2151" i="1"/>
  <c r="AA2150" i="1"/>
  <c r="N2150" i="1"/>
  <c r="M2150" i="1"/>
  <c r="N2149" i="1"/>
  <c r="M2149" i="1"/>
  <c r="K2149" i="1"/>
  <c r="D2149" i="1"/>
  <c r="AE2148" i="1"/>
  <c r="AC2148" i="1"/>
  <c r="U2148" i="1"/>
  <c r="S2148" i="1"/>
  <c r="N2148" i="1"/>
  <c r="M2148" i="1"/>
  <c r="K2148" i="1"/>
  <c r="AE2147" i="1"/>
  <c r="AC2147" i="1"/>
  <c r="U2147" i="1"/>
  <c r="S2147" i="1"/>
  <c r="N2147" i="1"/>
  <c r="M2147" i="1"/>
  <c r="K2147" i="1"/>
  <c r="AU2146" i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E2146" i="1"/>
  <c r="AC2146" i="1"/>
  <c r="U2146" i="1"/>
  <c r="S2146" i="1"/>
  <c r="N2146" i="1"/>
  <c r="M2146" i="1"/>
  <c r="AE2145" i="1"/>
  <c r="AC2145" i="1"/>
  <c r="U2145" i="1"/>
  <c r="S2145" i="1"/>
  <c r="N2145" i="1"/>
  <c r="M2145" i="1"/>
  <c r="AO2144" i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E2144" i="1"/>
  <c r="AC2144" i="1"/>
  <c r="U2144" i="1"/>
  <c r="S2144" i="1"/>
  <c r="N2144" i="1"/>
  <c r="M2144" i="1"/>
  <c r="N2143" i="1"/>
  <c r="I2143" i="1"/>
  <c r="AO2142" i="1"/>
  <c r="AO2143" i="1" s="1"/>
  <c r="N2142" i="1"/>
  <c r="K2142" i="1"/>
  <c r="N2141" i="1"/>
  <c r="M2141" i="1"/>
  <c r="K2141" i="1"/>
  <c r="AU2140" i="1"/>
  <c r="AU2141" i="1" s="1"/>
  <c r="AU2142" i="1" s="1"/>
  <c r="AU2143" i="1" s="1"/>
  <c r="AU2144" i="1" s="1"/>
  <c r="AU2145" i="1" s="1"/>
  <c r="AO2140" i="1"/>
  <c r="AO2141" i="1" s="1"/>
  <c r="N2140" i="1"/>
  <c r="K2140" i="1"/>
  <c r="AU2139" i="1"/>
  <c r="L2139" i="1"/>
  <c r="AU2138" i="1"/>
  <c r="AO2138" i="1"/>
  <c r="AO2139" i="1" s="1"/>
  <c r="M2138" i="1"/>
  <c r="M2142" i="1" s="1"/>
  <c r="BP2137" i="1"/>
  <c r="BM2137" i="1"/>
  <c r="BK2137" i="1"/>
  <c r="BJ2137" i="1"/>
  <c r="AX2137" i="1"/>
  <c r="BD2137" i="1" s="1"/>
  <c r="AR2137" i="1"/>
  <c r="AL2137" i="1"/>
  <c r="AB2137" i="1"/>
  <c r="W2137" i="1"/>
  <c r="Q2137" i="1"/>
  <c r="N2137" i="1"/>
  <c r="L2137" i="1"/>
  <c r="J2137" i="1"/>
  <c r="BO2133" i="1"/>
  <c r="BN2133" i="1"/>
  <c r="BL2133" i="1"/>
  <c r="BP2133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L2127" i="1"/>
  <c r="K2127" i="1"/>
  <c r="G2127" i="1"/>
  <c r="AV2126" i="1"/>
  <c r="AA2126" i="1"/>
  <c r="Y2126" i="1"/>
  <c r="X2126" i="1"/>
  <c r="G2126" i="1"/>
  <c r="AV2125" i="1"/>
  <c r="AA2125" i="1"/>
  <c r="N2125" i="1"/>
  <c r="M2125" i="1"/>
  <c r="AA2124" i="1"/>
  <c r="X2124" i="1"/>
  <c r="X2123" i="1"/>
  <c r="L2123" i="1"/>
  <c r="K2123" i="1"/>
  <c r="K2184" i="1" s="1"/>
  <c r="X2122" i="1"/>
  <c r="AA2121" i="1"/>
  <c r="X2121" i="1"/>
  <c r="AE2120" i="1"/>
  <c r="AC2120" i="1"/>
  <c r="U2120" i="1"/>
  <c r="S2120" i="1"/>
  <c r="AE2119" i="1"/>
  <c r="AC2119" i="1"/>
  <c r="U2119" i="1"/>
  <c r="S2119" i="1"/>
  <c r="N2119" i="1"/>
  <c r="AE2118" i="1"/>
  <c r="AC2118" i="1"/>
  <c r="S2118" i="1"/>
  <c r="L2118" i="1"/>
  <c r="L2179" i="1" s="1"/>
  <c r="AE2117" i="1"/>
  <c r="U2117" i="1"/>
  <c r="R2117" i="1"/>
  <c r="L2117" i="1"/>
  <c r="L2178" i="1" s="1"/>
  <c r="BE2116" i="1"/>
  <c r="AE2116" i="1"/>
  <c r="AC2116" i="1"/>
  <c r="R2116" i="1"/>
  <c r="L2116" i="1"/>
  <c r="AE2115" i="1"/>
  <c r="AC2115" i="1"/>
  <c r="U2115" i="1"/>
  <c r="S2115" i="1"/>
  <c r="L2115" i="1"/>
  <c r="AE2114" i="1"/>
  <c r="AC2114" i="1"/>
  <c r="U2114" i="1"/>
  <c r="S2114" i="1"/>
  <c r="L2114" i="1"/>
  <c r="L2175" i="1" s="1"/>
  <c r="AE2113" i="1"/>
  <c r="AC2113" i="1"/>
  <c r="S2113" i="1"/>
  <c r="L2113" i="1"/>
  <c r="AE2112" i="1"/>
  <c r="AC2112" i="1"/>
  <c r="L2112" i="1"/>
  <c r="L2173" i="1" s="1"/>
  <c r="K2112" i="1"/>
  <c r="K2173" i="1" s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M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M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M2092" i="1"/>
  <c r="K2092" i="1"/>
  <c r="AE2091" i="1"/>
  <c r="AC2091" i="1"/>
  <c r="U2091" i="1"/>
  <c r="S2091" i="1"/>
  <c r="N2091" i="1"/>
  <c r="M2091" i="1"/>
  <c r="K2091" i="1"/>
  <c r="AE2090" i="1"/>
  <c r="N2090" i="1"/>
  <c r="L2090" i="1"/>
  <c r="K2090" i="1"/>
  <c r="D2090" i="1"/>
  <c r="AA2089" i="1"/>
  <c r="N2089" i="1"/>
  <c r="N2088" i="1"/>
  <c r="K2088" i="1"/>
  <c r="D2088" i="1"/>
  <c r="N2080" i="1" s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M2085" i="1"/>
  <c r="AE2084" i="1"/>
  <c r="AC2084" i="1"/>
  <c r="U2084" i="1"/>
  <c r="S2084" i="1"/>
  <c r="N2084" i="1"/>
  <c r="AE2083" i="1"/>
  <c r="AC2083" i="1"/>
  <c r="U2083" i="1"/>
  <c r="S2083" i="1"/>
  <c r="N2083" i="1"/>
  <c r="M2083" i="1"/>
  <c r="AU2082" i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N2082" i="1"/>
  <c r="I2082" i="1"/>
  <c r="N2081" i="1"/>
  <c r="K2081" i="1"/>
  <c r="M2080" i="1"/>
  <c r="K2080" i="1"/>
  <c r="N2079" i="1"/>
  <c r="K2079" i="1"/>
  <c r="AU2078" i="1"/>
  <c r="AU2079" i="1" s="1"/>
  <c r="AU2080" i="1" s="1"/>
  <c r="AU2081" i="1" s="1"/>
  <c r="L2078" i="1"/>
  <c r="L2103" i="1" s="1"/>
  <c r="AU2077" i="1"/>
  <c r="AO2077" i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M2077" i="1"/>
  <c r="M2097" i="1" s="1"/>
  <c r="BP2076" i="1"/>
  <c r="BM2076" i="1"/>
  <c r="BK2076" i="1"/>
  <c r="BJ2076" i="1"/>
  <c r="AX2076" i="1"/>
  <c r="BD2076" i="1" s="1"/>
  <c r="AR2076" i="1"/>
  <c r="AL2076" i="1"/>
  <c r="AB2076" i="1"/>
  <c r="W2076" i="1"/>
  <c r="N2076" i="1"/>
  <c r="L2076" i="1"/>
  <c r="J2076" i="1"/>
  <c r="Q2076" i="1" s="1"/>
  <c r="BO2072" i="1"/>
  <c r="BN2072" i="1"/>
  <c r="BL2072" i="1"/>
  <c r="BP2072" i="1" s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Y2066" i="1"/>
  <c r="L2066" i="1"/>
  <c r="K2066" i="1"/>
  <c r="H2066" i="1"/>
  <c r="G2066" i="1"/>
  <c r="AV2065" i="1"/>
  <c r="AA2065" i="1"/>
  <c r="X2065" i="1"/>
  <c r="G2065" i="1"/>
  <c r="Y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N2058" i="1"/>
  <c r="L2065" i="1" s="1"/>
  <c r="O2040" i="1" s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N2020" i="1" s="1"/>
  <c r="AE2043" i="1"/>
  <c r="AC2043" i="1"/>
  <c r="U2043" i="1"/>
  <c r="S2043" i="1"/>
  <c r="AE2042" i="1"/>
  <c r="AC2042" i="1"/>
  <c r="U2042" i="1"/>
  <c r="S2042" i="1"/>
  <c r="L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AO2021" i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N2021" i="1"/>
  <c r="I2021" i="1"/>
  <c r="K2020" i="1"/>
  <c r="K2019" i="1"/>
  <c r="N2018" i="1"/>
  <c r="K2018" i="1"/>
  <c r="AU2017" i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7" i="1"/>
  <c r="AO2018" i="1" s="1"/>
  <c r="AO2019" i="1" s="1"/>
  <c r="AO2020" i="1" s="1"/>
  <c r="L2017" i="1"/>
  <c r="AU2016" i="1"/>
  <c r="AO2016" i="1"/>
  <c r="M2016" i="1"/>
  <c r="BK2015" i="1"/>
  <c r="BP2015" i="1" s="1"/>
  <c r="BJ2015" i="1"/>
  <c r="AX2015" i="1"/>
  <c r="BD2015" i="1" s="1"/>
  <c r="AR2015" i="1"/>
  <c r="AL2015" i="1"/>
  <c r="AB2015" i="1"/>
  <c r="W2015" i="1"/>
  <c r="L2015" i="1"/>
  <c r="M2028" i="1" s="1"/>
  <c r="J2015" i="1"/>
  <c r="Q2015" i="1" s="1"/>
  <c r="BP2011" i="1"/>
  <c r="BO2011" i="1"/>
  <c r="BN2011" i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H2005" i="1"/>
  <c r="G2005" i="1"/>
  <c r="AV2004" i="1"/>
  <c r="AA2004" i="1"/>
  <c r="X2004" i="1"/>
  <c r="G2004" i="1"/>
  <c r="Y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2004" i="1" s="1"/>
  <c r="L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U1983" i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E1983" i="1"/>
  <c r="D1983" i="1"/>
  <c r="N1959" i="1" s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O1977" i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N1960" i="1" s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L1968" i="1"/>
  <c r="K1968" i="1"/>
  <c r="D1968" i="1"/>
  <c r="AA1967" i="1"/>
  <c r="N1967" i="1"/>
  <c r="N1966" i="1"/>
  <c r="K1966" i="1"/>
  <c r="D1966" i="1"/>
  <c r="N1958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E1962" i="1"/>
  <c r="AC1962" i="1"/>
  <c r="U1962" i="1"/>
  <c r="S1962" i="1"/>
  <c r="N1962" i="1"/>
  <c r="AE1961" i="1"/>
  <c r="AC1961" i="1"/>
  <c r="U1961" i="1"/>
  <c r="S1961" i="1"/>
  <c r="N1961" i="1"/>
  <c r="AU1960" i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I1960" i="1"/>
  <c r="K1959" i="1"/>
  <c r="K1958" i="1"/>
  <c r="H1958" i="1"/>
  <c r="H2019" i="1" s="1"/>
  <c r="H2080" i="1" s="1"/>
  <c r="H2141" i="1" s="1"/>
  <c r="H2202" i="1" s="1"/>
  <c r="H2263" i="1" s="1"/>
  <c r="N1957" i="1"/>
  <c r="K1957" i="1"/>
  <c r="AU1956" i="1"/>
  <c r="AU1957" i="1" s="1"/>
  <c r="AU1958" i="1" s="1"/>
  <c r="AU1959" i="1" s="1"/>
  <c r="AO1956" i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L1956" i="1"/>
  <c r="AU1955" i="1"/>
  <c r="AO1955" i="1"/>
  <c r="M1955" i="1"/>
  <c r="BK1954" i="1"/>
  <c r="BJ1954" i="1"/>
  <c r="AX1954" i="1"/>
  <c r="BD1954" i="1" s="1"/>
  <c r="AR1954" i="1"/>
  <c r="AL1954" i="1"/>
  <c r="AB1954" i="1"/>
  <c r="W1954" i="1"/>
  <c r="L1954" i="1"/>
  <c r="J1954" i="1"/>
  <c r="Q1954" i="1" s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H1944" i="1"/>
  <c r="G1944" i="1"/>
  <c r="AV1943" i="1"/>
  <c r="AA1943" i="1"/>
  <c r="Y1943" i="1"/>
  <c r="X1943" i="1"/>
  <c r="G1943" i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N1936" i="1"/>
  <c r="L1943" i="1" s="1"/>
  <c r="O1918" i="1" s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N1902" i="1" s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U1920" i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M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N1899" i="1" s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AE1901" i="1"/>
  <c r="AC1901" i="1"/>
  <c r="U1901" i="1"/>
  <c r="S1901" i="1"/>
  <c r="N1901" i="1"/>
  <c r="AE1900" i="1"/>
  <c r="AC1900" i="1"/>
  <c r="U1900" i="1"/>
  <c r="S1900" i="1"/>
  <c r="N1900" i="1"/>
  <c r="AU1899" i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I1899" i="1"/>
  <c r="N1898" i="1"/>
  <c r="K1898" i="1"/>
  <c r="N1897" i="1"/>
  <c r="K1897" i="1"/>
  <c r="H1897" i="1"/>
  <c r="N1896" i="1"/>
  <c r="M1896" i="1"/>
  <c r="K1896" i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L1895" i="1"/>
  <c r="H1895" i="1"/>
  <c r="AU1894" i="1"/>
  <c r="AU1895" i="1" s="1"/>
  <c r="AU1896" i="1" s="1"/>
  <c r="AU1897" i="1" s="1"/>
  <c r="AU1898" i="1" s="1"/>
  <c r="AO1894" i="1"/>
  <c r="M1894" i="1"/>
  <c r="M1898" i="1" s="1"/>
  <c r="BK1893" i="1"/>
  <c r="BP1893" i="1" s="1"/>
  <c r="BJ1893" i="1"/>
  <c r="AX1893" i="1"/>
  <c r="BD1893" i="1" s="1"/>
  <c r="AR1893" i="1"/>
  <c r="AL1893" i="1"/>
  <c r="AB1893" i="1"/>
  <c r="W1893" i="1"/>
  <c r="Q1893" i="1"/>
  <c r="L1893" i="1"/>
  <c r="M1905" i="1" s="1"/>
  <c r="J1893" i="1"/>
  <c r="BO1889" i="1"/>
  <c r="BN1889" i="1"/>
  <c r="BL1889" i="1"/>
  <c r="BP1889" i="1" s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Y1883" i="1"/>
  <c r="L1883" i="1"/>
  <c r="K1883" i="1"/>
  <c r="G1883" i="1"/>
  <c r="H1883" i="1" s="1"/>
  <c r="AV1882" i="1"/>
  <c r="AA1882" i="1"/>
  <c r="Y1882" i="1"/>
  <c r="X1882" i="1"/>
  <c r="L1882" i="1"/>
  <c r="G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K1850" i="1"/>
  <c r="AE1849" i="1"/>
  <c r="AC1849" i="1"/>
  <c r="U1849" i="1"/>
  <c r="S1849" i="1"/>
  <c r="N1849" i="1"/>
  <c r="K1849" i="1"/>
  <c r="D1849" i="1"/>
  <c r="N1838" i="1" s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M1845" i="1"/>
  <c r="N1844" i="1"/>
  <c r="K1844" i="1"/>
  <c r="D1844" i="1"/>
  <c r="AE1843" i="1"/>
  <c r="AC1843" i="1"/>
  <c r="U1843" i="1"/>
  <c r="S1843" i="1"/>
  <c r="N1843" i="1"/>
  <c r="K1843" i="1"/>
  <c r="AE1842" i="1"/>
  <c r="AC1842" i="1"/>
  <c r="U1842" i="1"/>
  <c r="S1842" i="1"/>
  <c r="N1842" i="1"/>
  <c r="M1842" i="1"/>
  <c r="K1842" i="1"/>
  <c r="AE1841" i="1"/>
  <c r="AC1841" i="1"/>
  <c r="U1841" i="1"/>
  <c r="S1841" i="1"/>
  <c r="N1841" i="1"/>
  <c r="M1841" i="1"/>
  <c r="AO1840" i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40" i="1"/>
  <c r="AC1840" i="1"/>
  <c r="U1840" i="1"/>
  <c r="S1840" i="1"/>
  <c r="N1840" i="1"/>
  <c r="AE1839" i="1"/>
  <c r="AC1839" i="1"/>
  <c r="U1839" i="1"/>
  <c r="S1839" i="1"/>
  <c r="N1839" i="1"/>
  <c r="I1838" i="1"/>
  <c r="N1837" i="1"/>
  <c r="K1837" i="1"/>
  <c r="N1836" i="1"/>
  <c r="M1836" i="1"/>
  <c r="K1836" i="1"/>
  <c r="N1835" i="1"/>
  <c r="M1835" i="1"/>
  <c r="K1835" i="1"/>
  <c r="L1834" i="1"/>
  <c r="AU1833" i="1"/>
  <c r="AU1834" i="1" s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3" i="1"/>
  <c r="AO1834" i="1" s="1"/>
  <c r="AO1835" i="1" s="1"/>
  <c r="AO1836" i="1" s="1"/>
  <c r="AO1837" i="1" s="1"/>
  <c r="AO1838" i="1" s="1"/>
  <c r="AO1839" i="1" s="1"/>
  <c r="M1833" i="1"/>
  <c r="BM1832" i="1"/>
  <c r="BK1832" i="1"/>
  <c r="BP1832" i="1" s="1"/>
  <c r="BJ1832" i="1"/>
  <c r="BD1832" i="1"/>
  <c r="AX1832" i="1"/>
  <c r="AR1832" i="1"/>
  <c r="AL1832" i="1"/>
  <c r="AB1832" i="1"/>
  <c r="W1832" i="1"/>
  <c r="Q1832" i="1"/>
  <c r="N1832" i="1"/>
  <c r="L1832" i="1"/>
  <c r="M1846" i="1" s="1"/>
  <c r="J1832" i="1"/>
  <c r="BO1828" i="1"/>
  <c r="BN1828" i="1"/>
  <c r="BP1828" i="1" s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H1822" i="1"/>
  <c r="G1822" i="1"/>
  <c r="AV1821" i="1"/>
  <c r="AA1821" i="1"/>
  <c r="Y1821" i="1"/>
  <c r="X1821" i="1"/>
  <c r="G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O1796" i="1" s="1"/>
  <c r="L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N1776" i="1" s="1"/>
  <c r="AE1799" i="1"/>
  <c r="AC1799" i="1"/>
  <c r="U1799" i="1"/>
  <c r="S1799" i="1"/>
  <c r="AE1798" i="1"/>
  <c r="AC1798" i="1"/>
  <c r="U1798" i="1"/>
  <c r="S1798" i="1"/>
  <c r="L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O1792" i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O1785" i="1"/>
  <c r="AO1786" i="1" s="1"/>
  <c r="AO1787" i="1" s="1"/>
  <c r="AO1788" i="1" s="1"/>
  <c r="AO1789" i="1" s="1"/>
  <c r="AO1790" i="1" s="1"/>
  <c r="AO1791" i="1" s="1"/>
  <c r="AE1785" i="1"/>
  <c r="N1785" i="1"/>
  <c r="L1785" i="1"/>
  <c r="K1785" i="1"/>
  <c r="D1785" i="1"/>
  <c r="AU1784" i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A1784" i="1"/>
  <c r="N1784" i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AO1777" i="1"/>
  <c r="AO1778" i="1" s="1"/>
  <c r="AO1779" i="1" s="1"/>
  <c r="AO1780" i="1" s="1"/>
  <c r="AO1781" i="1" s="1"/>
  <c r="AO1782" i="1" s="1"/>
  <c r="AO1783" i="1" s="1"/>
  <c r="AO1784" i="1" s="1"/>
  <c r="N1777" i="1"/>
  <c r="I1777" i="1"/>
  <c r="AU1776" i="1"/>
  <c r="AU1777" i="1" s="1"/>
  <c r="AU1778" i="1" s="1"/>
  <c r="AU1779" i="1" s="1"/>
  <c r="AU1780" i="1" s="1"/>
  <c r="AU1781" i="1" s="1"/>
  <c r="AU1782" i="1" s="1"/>
  <c r="AU1783" i="1" s="1"/>
  <c r="K1776" i="1"/>
  <c r="N1775" i="1"/>
  <c r="K1775" i="1"/>
  <c r="N1774" i="1"/>
  <c r="K1774" i="1"/>
  <c r="AU1773" i="1"/>
  <c r="AU1774" i="1" s="1"/>
  <c r="AU1775" i="1" s="1"/>
  <c r="AO1773" i="1"/>
  <c r="AO1774" i="1" s="1"/>
  <c r="AO1775" i="1" s="1"/>
  <c r="AO1776" i="1" s="1"/>
  <c r="L1773" i="1"/>
  <c r="AU1772" i="1"/>
  <c r="AO1772" i="1"/>
  <c r="M1772" i="1"/>
  <c r="BK1771" i="1"/>
  <c r="BP1771" i="1" s="1"/>
  <c r="BJ1771" i="1"/>
  <c r="AX1771" i="1"/>
  <c r="BD1771" i="1" s="1"/>
  <c r="AR1771" i="1"/>
  <c r="AL1771" i="1"/>
  <c r="AB1771" i="1"/>
  <c r="W1771" i="1"/>
  <c r="Q1771" i="1"/>
  <c r="L1771" i="1"/>
  <c r="J1771" i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G1761" i="1"/>
  <c r="AV1760" i="1"/>
  <c r="AA1760" i="1"/>
  <c r="X1760" i="1"/>
  <c r="L1760" i="1"/>
  <c r="O1735" i="1" s="1"/>
  <c r="G1760" i="1"/>
  <c r="Y1760" i="1" s="1"/>
  <c r="AV1759" i="1"/>
  <c r="AO1759" i="1"/>
  <c r="AO1760" i="1" s="1"/>
  <c r="AO1761" i="1" s="1"/>
  <c r="AO1762" i="1" s="1"/>
  <c r="AO1763" i="1" s="1"/>
  <c r="AO1764" i="1" s="1"/>
  <c r="AO1765" i="1" s="1"/>
  <c r="AO1766" i="1" s="1"/>
  <c r="AO1767" i="1" s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L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AU1741" i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41" i="1"/>
  <c r="AC1741" i="1"/>
  <c r="U1741" i="1"/>
  <c r="S1741" i="1"/>
  <c r="AE1740" i="1"/>
  <c r="AC1740" i="1"/>
  <c r="U1740" i="1"/>
  <c r="S1740" i="1"/>
  <c r="AE1739" i="1"/>
  <c r="D1739" i="1"/>
  <c r="N1715" i="1" s="1"/>
  <c r="AE1738" i="1"/>
  <c r="AC1738" i="1"/>
  <c r="U1738" i="1"/>
  <c r="S1738" i="1"/>
  <c r="AE1737" i="1"/>
  <c r="AC1737" i="1"/>
  <c r="U1737" i="1"/>
  <c r="S1737" i="1"/>
  <c r="AU1736" i="1"/>
  <c r="AU1737" i="1" s="1"/>
  <c r="AU1738" i="1" s="1"/>
  <c r="AU1739" i="1" s="1"/>
  <c r="AU1740" i="1" s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M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U1729" i="1"/>
  <c r="AU1730" i="1" s="1"/>
  <c r="AU1731" i="1" s="1"/>
  <c r="AU1732" i="1" s="1"/>
  <c r="AU1733" i="1" s="1"/>
  <c r="AU1734" i="1" s="1"/>
  <c r="AU1735" i="1" s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M1728" i="1"/>
  <c r="K1728" i="1"/>
  <c r="AE1727" i="1"/>
  <c r="AC1727" i="1"/>
  <c r="U1727" i="1"/>
  <c r="S1727" i="1"/>
  <c r="N1727" i="1"/>
  <c r="M1727" i="1"/>
  <c r="K1727" i="1"/>
  <c r="D1727" i="1"/>
  <c r="AE1726" i="1"/>
  <c r="AC1726" i="1"/>
  <c r="U1726" i="1"/>
  <c r="S1726" i="1"/>
  <c r="N1726" i="1"/>
  <c r="M1726" i="1"/>
  <c r="K1726" i="1"/>
  <c r="AE1725" i="1"/>
  <c r="AC1725" i="1"/>
  <c r="U1725" i="1"/>
  <c r="S1725" i="1"/>
  <c r="N1725" i="1"/>
  <c r="M1725" i="1"/>
  <c r="K1725" i="1"/>
  <c r="AE1724" i="1"/>
  <c r="N1724" i="1"/>
  <c r="L1724" i="1"/>
  <c r="K1724" i="1"/>
  <c r="D1724" i="1"/>
  <c r="AA1723" i="1"/>
  <c r="N1723" i="1"/>
  <c r="N1722" i="1"/>
  <c r="M1722" i="1"/>
  <c r="K1722" i="1"/>
  <c r="D1722" i="1"/>
  <c r="AE1721" i="1"/>
  <c r="AC1721" i="1"/>
  <c r="U1721" i="1"/>
  <c r="S1721" i="1"/>
  <c r="N1721" i="1"/>
  <c r="M1721" i="1"/>
  <c r="K1721" i="1"/>
  <c r="AO1720" i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E1720" i="1"/>
  <c r="AC1720" i="1"/>
  <c r="U1720" i="1"/>
  <c r="S1720" i="1"/>
  <c r="N1720" i="1"/>
  <c r="M1720" i="1"/>
  <c r="K1720" i="1"/>
  <c r="AE1719" i="1"/>
  <c r="AC1719" i="1"/>
  <c r="U1719" i="1"/>
  <c r="S1719" i="1"/>
  <c r="N1719" i="1"/>
  <c r="M1719" i="1"/>
  <c r="AE1718" i="1"/>
  <c r="AC1718" i="1"/>
  <c r="U1718" i="1"/>
  <c r="S1718" i="1"/>
  <c r="N1718" i="1"/>
  <c r="M1718" i="1"/>
  <c r="AE1717" i="1"/>
  <c r="AC1717" i="1"/>
  <c r="U1717" i="1"/>
  <c r="S1717" i="1"/>
  <c r="N1717" i="1"/>
  <c r="M1717" i="1"/>
  <c r="N1716" i="1"/>
  <c r="M1716" i="1"/>
  <c r="I1716" i="1"/>
  <c r="M1715" i="1"/>
  <c r="K1715" i="1"/>
  <c r="N1714" i="1"/>
  <c r="M1714" i="1"/>
  <c r="K1714" i="1"/>
  <c r="N1713" i="1"/>
  <c r="K1713" i="1"/>
  <c r="L1712" i="1"/>
  <c r="L1737" i="1" s="1"/>
  <c r="AU1711" i="1"/>
  <c r="AU1712" i="1" s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O1711" i="1"/>
  <c r="AO1712" i="1" s="1"/>
  <c r="AO1713" i="1" s="1"/>
  <c r="AO1714" i="1" s="1"/>
  <c r="AO1715" i="1" s="1"/>
  <c r="AO1716" i="1" s="1"/>
  <c r="AO1717" i="1" s="1"/>
  <c r="AO1718" i="1" s="1"/>
  <c r="AO1719" i="1" s="1"/>
  <c r="M1711" i="1"/>
  <c r="M1723" i="1" s="1"/>
  <c r="BP1710" i="1"/>
  <c r="BM1710" i="1"/>
  <c r="BK1710" i="1"/>
  <c r="BJ1710" i="1"/>
  <c r="BD1710" i="1"/>
  <c r="AX1710" i="1"/>
  <c r="AR1710" i="1"/>
  <c r="AL1710" i="1"/>
  <c r="AB1710" i="1"/>
  <c r="W1710" i="1"/>
  <c r="Q1710" i="1"/>
  <c r="N1710" i="1"/>
  <c r="O1737" i="1" s="1"/>
  <c r="L1710" i="1"/>
  <c r="M1724" i="1" s="1"/>
  <c r="J1710" i="1"/>
  <c r="BO1706" i="1"/>
  <c r="BN1706" i="1"/>
  <c r="BP1706" i="1" s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H1700" i="1"/>
  <c r="G1700" i="1"/>
  <c r="AV1699" i="1"/>
  <c r="AA1699" i="1"/>
  <c r="X1699" i="1"/>
  <c r="L1699" i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O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M1669" i="1"/>
  <c r="K1669" i="1"/>
  <c r="AE1668" i="1"/>
  <c r="AC1668" i="1"/>
  <c r="U1668" i="1"/>
  <c r="S1668" i="1"/>
  <c r="N1668" i="1"/>
  <c r="K1668" i="1"/>
  <c r="AV1667" i="1"/>
  <c r="AU1667" i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U1658" i="1"/>
  <c r="AU1659" i="1" s="1"/>
  <c r="AU1660" i="1" s="1"/>
  <c r="AU1661" i="1" s="1"/>
  <c r="AU1662" i="1" s="1"/>
  <c r="AU1663" i="1" s="1"/>
  <c r="AU1664" i="1" s="1"/>
  <c r="AU1665" i="1" s="1"/>
  <c r="AU1666" i="1" s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I1655" i="1"/>
  <c r="N1654" i="1"/>
  <c r="K1654" i="1"/>
  <c r="AO1653" i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N1653" i="1"/>
  <c r="K1653" i="1"/>
  <c r="AU1652" i="1"/>
  <c r="AU1653" i="1" s="1"/>
  <c r="AU1654" i="1" s="1"/>
  <c r="AU1655" i="1" s="1"/>
  <c r="AU1656" i="1" s="1"/>
  <c r="AU1657" i="1" s="1"/>
  <c r="N1652" i="1"/>
  <c r="K1652" i="1"/>
  <c r="AU1651" i="1"/>
  <c r="L1651" i="1"/>
  <c r="AU1650" i="1"/>
  <c r="AO1650" i="1"/>
  <c r="AO1651" i="1" s="1"/>
  <c r="AO1652" i="1" s="1"/>
  <c r="M1650" i="1"/>
  <c r="BP1649" i="1"/>
  <c r="BK1649" i="1"/>
  <c r="BM1649" i="1" s="1"/>
  <c r="BJ1649" i="1"/>
  <c r="AX1649" i="1"/>
  <c r="BD1649" i="1" s="1"/>
  <c r="AR1649" i="1"/>
  <c r="AL1649" i="1"/>
  <c r="AB1649" i="1"/>
  <c r="W1649" i="1"/>
  <c r="L1649" i="1"/>
  <c r="J1649" i="1"/>
  <c r="Q1649" i="1" s="1"/>
  <c r="BP1645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G1639" i="1"/>
  <c r="AV1638" i="1"/>
  <c r="AA1638" i="1"/>
  <c r="X1638" i="1"/>
  <c r="G1638" i="1"/>
  <c r="Y1638" i="1" s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L1638" i="1" s="1"/>
  <c r="O1613" i="1" s="1"/>
  <c r="L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U1620" i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L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O1608" i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O1604" i="1"/>
  <c r="AO1605" i="1" s="1"/>
  <c r="AO1606" i="1" s="1"/>
  <c r="AO1607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M1602" i="1"/>
  <c r="L1602" i="1"/>
  <c r="K1602" i="1"/>
  <c r="D1602" i="1"/>
  <c r="AA1601" i="1"/>
  <c r="N1601" i="1"/>
  <c r="N1600" i="1"/>
  <c r="M1600" i="1"/>
  <c r="K1600" i="1"/>
  <c r="D1600" i="1"/>
  <c r="AE1599" i="1"/>
  <c r="AC1599" i="1"/>
  <c r="U1599" i="1"/>
  <c r="S1599" i="1"/>
  <c r="N1599" i="1"/>
  <c r="M1599" i="1"/>
  <c r="K1599" i="1"/>
  <c r="AE1598" i="1"/>
  <c r="AC1598" i="1"/>
  <c r="U1598" i="1"/>
  <c r="S1598" i="1"/>
  <c r="N1598" i="1"/>
  <c r="M1598" i="1"/>
  <c r="K1598" i="1"/>
  <c r="AE1597" i="1"/>
  <c r="AC1597" i="1"/>
  <c r="U1597" i="1"/>
  <c r="S1597" i="1"/>
  <c r="N1597" i="1"/>
  <c r="M1597" i="1"/>
  <c r="AE1596" i="1"/>
  <c r="AC1596" i="1"/>
  <c r="U1596" i="1"/>
  <c r="S1596" i="1"/>
  <c r="N1596" i="1"/>
  <c r="M1596" i="1"/>
  <c r="AE1595" i="1"/>
  <c r="AC1595" i="1"/>
  <c r="U1595" i="1"/>
  <c r="S1595" i="1"/>
  <c r="N1595" i="1"/>
  <c r="M1595" i="1"/>
  <c r="I1594" i="1"/>
  <c r="AU1593" i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O1593" i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N1593" i="1"/>
  <c r="K1593" i="1"/>
  <c r="AO1592" i="1"/>
  <c r="N1592" i="1"/>
  <c r="M1592" i="1"/>
  <c r="K1592" i="1"/>
  <c r="AU1591" i="1"/>
  <c r="AU1592" i="1" s="1"/>
  <c r="N1591" i="1"/>
  <c r="K1591" i="1"/>
  <c r="L1590" i="1"/>
  <c r="AU1589" i="1"/>
  <c r="AU1590" i="1" s="1"/>
  <c r="AO1589" i="1"/>
  <c r="AO1590" i="1" s="1"/>
  <c r="AO1591" i="1" s="1"/>
  <c r="M1589" i="1"/>
  <c r="BP1588" i="1"/>
  <c r="BM1588" i="1"/>
  <c r="BK1588" i="1"/>
  <c r="BJ1588" i="1"/>
  <c r="AX1588" i="1"/>
  <c r="BD1588" i="1" s="1"/>
  <c r="AR1588" i="1"/>
  <c r="AL1588" i="1"/>
  <c r="AB1588" i="1"/>
  <c r="W1588" i="1"/>
  <c r="Q1588" i="1"/>
  <c r="N1588" i="1"/>
  <c r="AD1588" i="1" s="1"/>
  <c r="L1588" i="1"/>
  <c r="M1601" i="1" s="1"/>
  <c r="J1588" i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H1578" i="1"/>
  <c r="G1578" i="1"/>
  <c r="AV1577" i="1"/>
  <c r="AA1577" i="1"/>
  <c r="X1577" i="1"/>
  <c r="L1577" i="1"/>
  <c r="G1577" i="1"/>
  <c r="Y1577" i="1" s="1"/>
  <c r="AV1576" i="1"/>
  <c r="AA1576" i="1"/>
  <c r="AA1575" i="1"/>
  <c r="X1574" i="1"/>
  <c r="X1573" i="1"/>
  <c r="AO1572" i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A1572" i="1"/>
  <c r="X1572" i="1"/>
  <c r="AE1571" i="1"/>
  <c r="AC1571" i="1"/>
  <c r="U1571" i="1"/>
  <c r="S1571" i="1"/>
  <c r="AE1570" i="1"/>
  <c r="AC1570" i="1"/>
  <c r="U1570" i="1"/>
  <c r="S1570" i="1"/>
  <c r="N1570" i="1"/>
  <c r="L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AE1555" i="1"/>
  <c r="AC1555" i="1"/>
  <c r="U1555" i="1"/>
  <c r="S1555" i="1"/>
  <c r="AE1554" i="1"/>
  <c r="AC1554" i="1"/>
  <c r="U1554" i="1"/>
  <c r="S1554" i="1"/>
  <c r="L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U1545" i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C1545" i="1"/>
  <c r="AA1545" i="1"/>
  <c r="U1545" i="1"/>
  <c r="S1545" i="1"/>
  <c r="N1545" i="1"/>
  <c r="M1545" i="1"/>
  <c r="K1545" i="1"/>
  <c r="AE1544" i="1"/>
  <c r="AC1544" i="1"/>
  <c r="U1544" i="1"/>
  <c r="S1544" i="1"/>
  <c r="N1544" i="1"/>
  <c r="K1544" i="1"/>
  <c r="D1544" i="1"/>
  <c r="AO1543" i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M1541" i="1"/>
  <c r="L1541" i="1"/>
  <c r="K1541" i="1"/>
  <c r="D1541" i="1"/>
  <c r="AA1540" i="1"/>
  <c r="N1540" i="1"/>
  <c r="N1539" i="1"/>
  <c r="M1539" i="1"/>
  <c r="K1539" i="1"/>
  <c r="D1539" i="1"/>
  <c r="AE1538" i="1"/>
  <c r="AC1538" i="1"/>
  <c r="U1538" i="1"/>
  <c r="S1538" i="1"/>
  <c r="N1538" i="1"/>
  <c r="M1538" i="1"/>
  <c r="K1538" i="1"/>
  <c r="AE1537" i="1"/>
  <c r="AC1537" i="1"/>
  <c r="U1537" i="1"/>
  <c r="S1537" i="1"/>
  <c r="N1537" i="1"/>
  <c r="M1537" i="1"/>
  <c r="K1537" i="1"/>
  <c r="AE1536" i="1"/>
  <c r="AC1536" i="1"/>
  <c r="U1536" i="1"/>
  <c r="S1536" i="1"/>
  <c r="N1536" i="1"/>
  <c r="M1536" i="1"/>
  <c r="AE1535" i="1"/>
  <c r="AC1535" i="1"/>
  <c r="U1535" i="1"/>
  <c r="S1535" i="1"/>
  <c r="N1535" i="1"/>
  <c r="M1535" i="1"/>
  <c r="AE1534" i="1"/>
  <c r="AC1534" i="1"/>
  <c r="U1534" i="1"/>
  <c r="S1534" i="1"/>
  <c r="N1534" i="1"/>
  <c r="M1534" i="1"/>
  <c r="N1533" i="1"/>
  <c r="M1533" i="1"/>
  <c r="I1533" i="1"/>
  <c r="N1532" i="1"/>
  <c r="K1532" i="1"/>
  <c r="AO1531" i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N1531" i="1"/>
  <c r="K1531" i="1"/>
  <c r="N1530" i="1"/>
  <c r="K1530" i="1"/>
  <c r="L1529" i="1"/>
  <c r="AU1528" i="1"/>
  <c r="AU1529" i="1" s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O1528" i="1"/>
  <c r="AO1529" i="1" s="1"/>
  <c r="AO1530" i="1" s="1"/>
  <c r="M1528" i="1"/>
  <c r="BP1527" i="1"/>
  <c r="BM1527" i="1"/>
  <c r="BK1527" i="1"/>
  <c r="BJ1527" i="1"/>
  <c r="AX1527" i="1"/>
  <c r="BD1527" i="1" s="1"/>
  <c r="AR1527" i="1"/>
  <c r="AL1527" i="1"/>
  <c r="AB1527" i="1"/>
  <c r="W1527" i="1"/>
  <c r="Q1527" i="1"/>
  <c r="N1527" i="1"/>
  <c r="L1527" i="1"/>
  <c r="M1540" i="1" s="1"/>
  <c r="J1527" i="1"/>
  <c r="BO1523" i="1"/>
  <c r="BN1523" i="1"/>
  <c r="BL1523" i="1"/>
  <c r="BP1523" i="1" s="1"/>
  <c r="BJ1523" i="1"/>
  <c r="F1523" i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U1522" i="1"/>
  <c r="AU1523" i="1" s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G1517" i="1"/>
  <c r="H1517" i="1" s="1"/>
  <c r="AV1516" i="1"/>
  <c r="AA1516" i="1"/>
  <c r="X1516" i="1"/>
  <c r="L1516" i="1"/>
  <c r="G1516" i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N1475" i="1" s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M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U1480" i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E1480" i="1"/>
  <c r="N1480" i="1"/>
  <c r="L1480" i="1"/>
  <c r="K1480" i="1"/>
  <c r="D1480" i="1"/>
  <c r="AA1479" i="1"/>
  <c r="N1479" i="1"/>
  <c r="AU1478" i="1"/>
  <c r="AU1479" i="1" s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AE1474" i="1"/>
  <c r="AC1474" i="1"/>
  <c r="U1474" i="1"/>
  <c r="S1474" i="1"/>
  <c r="N1474" i="1"/>
  <c r="AE1473" i="1"/>
  <c r="AC1473" i="1"/>
  <c r="U1473" i="1"/>
  <c r="S1473" i="1"/>
  <c r="N1473" i="1"/>
  <c r="N1472" i="1"/>
  <c r="I1472" i="1"/>
  <c r="AU1471" i="1"/>
  <c r="AU1472" i="1" s="1"/>
  <c r="AU1473" i="1" s="1"/>
  <c r="AU1474" i="1" s="1"/>
  <c r="AU1475" i="1" s="1"/>
  <c r="AU1476" i="1" s="1"/>
  <c r="AU1477" i="1" s="1"/>
  <c r="N1471" i="1"/>
  <c r="M1471" i="1"/>
  <c r="K1471" i="1"/>
  <c r="AO1470" i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N1470" i="1"/>
  <c r="K1470" i="1"/>
  <c r="AU1469" i="1"/>
  <c r="AU1470" i="1" s="1"/>
  <c r="AO1469" i="1"/>
  <c r="N1469" i="1"/>
  <c r="K1469" i="1"/>
  <c r="AU1468" i="1"/>
  <c r="L1468" i="1"/>
  <c r="H1468" i="1"/>
  <c r="AU1467" i="1"/>
  <c r="AO1467" i="1"/>
  <c r="AO1468" i="1" s="1"/>
  <c r="M1467" i="1"/>
  <c r="BP1466" i="1"/>
  <c r="BM1466" i="1"/>
  <c r="BK1466" i="1"/>
  <c r="BJ1466" i="1"/>
  <c r="AX1466" i="1"/>
  <c r="BD1466" i="1" s="1"/>
  <c r="AR1466" i="1"/>
  <c r="AL1466" i="1"/>
  <c r="AB1466" i="1"/>
  <c r="W1466" i="1"/>
  <c r="Q1466" i="1"/>
  <c r="L1466" i="1"/>
  <c r="J1466" i="1"/>
  <c r="BO1462" i="1"/>
  <c r="BN1462" i="1"/>
  <c r="BL1462" i="1"/>
  <c r="BJ1462" i="1"/>
  <c r="G1462" i="1"/>
  <c r="G1523" i="1" s="1"/>
  <c r="F1462" i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H1456" i="1"/>
  <c r="G1456" i="1"/>
  <c r="Y1456" i="1" s="1"/>
  <c r="AV1455" i="1"/>
  <c r="AA1455" i="1"/>
  <c r="X1455" i="1"/>
  <c r="G1455" i="1"/>
  <c r="AV1454" i="1"/>
  <c r="AA1454" i="1"/>
  <c r="L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55" i="1" s="1"/>
  <c r="O1430" i="1" s="1"/>
  <c r="L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N1414" i="1" s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O1431" i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E1431" i="1"/>
  <c r="AC1431" i="1"/>
  <c r="S1431" i="1"/>
  <c r="AE1430" i="1"/>
  <c r="AC1430" i="1"/>
  <c r="U1430" i="1"/>
  <c r="S1430" i="1"/>
  <c r="AE1429" i="1"/>
  <c r="AC1429" i="1"/>
  <c r="U1429" i="1"/>
  <c r="S1429" i="1"/>
  <c r="O1429" i="1"/>
  <c r="AE1428" i="1"/>
  <c r="AC1428" i="1"/>
  <c r="U1428" i="1"/>
  <c r="AE1427" i="1"/>
  <c r="AC1427" i="1"/>
  <c r="U1427" i="1"/>
  <c r="S1427" i="1"/>
  <c r="N1427" i="1"/>
  <c r="M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M1423" i="1"/>
  <c r="K1423" i="1"/>
  <c r="AE1422" i="1"/>
  <c r="AC1422" i="1"/>
  <c r="U1422" i="1"/>
  <c r="S1422" i="1"/>
  <c r="N1422" i="1"/>
  <c r="M1422" i="1"/>
  <c r="K1422" i="1"/>
  <c r="D1422" i="1"/>
  <c r="N1411" i="1" s="1"/>
  <c r="AE1421" i="1"/>
  <c r="AC1421" i="1"/>
  <c r="U1421" i="1"/>
  <c r="S1421" i="1"/>
  <c r="N1421" i="1"/>
  <c r="M1421" i="1"/>
  <c r="K1421" i="1"/>
  <c r="AE1420" i="1"/>
  <c r="AC1420" i="1"/>
  <c r="U1420" i="1"/>
  <c r="S1420" i="1"/>
  <c r="N1420" i="1"/>
  <c r="M1420" i="1"/>
  <c r="K1420" i="1"/>
  <c r="AE1419" i="1"/>
  <c r="N1419" i="1"/>
  <c r="M1419" i="1"/>
  <c r="L1419" i="1"/>
  <c r="K1419" i="1"/>
  <c r="D1419" i="1"/>
  <c r="AA1418" i="1"/>
  <c r="N1418" i="1"/>
  <c r="M1418" i="1"/>
  <c r="H1418" i="1"/>
  <c r="N1417" i="1"/>
  <c r="K1417" i="1"/>
  <c r="D1417" i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E1412" i="1"/>
  <c r="AC1412" i="1"/>
  <c r="U1412" i="1"/>
  <c r="S1412" i="1"/>
  <c r="N1412" i="1"/>
  <c r="AO1411" i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M1411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H2143" i="1" s="1"/>
  <c r="H2204" i="1" s="1"/>
  <c r="H2265" i="1" s="1"/>
  <c r="H2326" i="1" s="1"/>
  <c r="H2387" i="1" s="1"/>
  <c r="H2448" i="1" s="1"/>
  <c r="H2509" i="1" s="1"/>
  <c r="H2570" i="1" s="1"/>
  <c r="H2631" i="1" s="1"/>
  <c r="H2692" i="1" s="1"/>
  <c r="H2753" i="1" s="1"/>
  <c r="N1410" i="1"/>
  <c r="M1410" i="1"/>
  <c r="K1410" i="1"/>
  <c r="N1409" i="1"/>
  <c r="K1409" i="1"/>
  <c r="H1409" i="1"/>
  <c r="H1470" i="1" s="1"/>
  <c r="H1531" i="1" s="1"/>
  <c r="H1592" i="1" s="1"/>
  <c r="H1653" i="1" s="1"/>
  <c r="H1714" i="1" s="1"/>
  <c r="H1775" i="1" s="1"/>
  <c r="H1836" i="1" s="1"/>
  <c r="N1408" i="1"/>
  <c r="K1408" i="1"/>
  <c r="L1407" i="1"/>
  <c r="L1432" i="1" s="1"/>
  <c r="H1407" i="1"/>
  <c r="AU1406" i="1"/>
  <c r="AU1407" i="1" s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O1406" i="1"/>
  <c r="AO1407" i="1" s="1"/>
  <c r="AO1408" i="1" s="1"/>
  <c r="AO1409" i="1" s="1"/>
  <c r="AO1410" i="1" s="1"/>
  <c r="M1406" i="1"/>
  <c r="BK1405" i="1"/>
  <c r="BP1405" i="1" s="1"/>
  <c r="BJ1405" i="1"/>
  <c r="AX1405" i="1"/>
  <c r="BD1405" i="1" s="1"/>
  <c r="AR1405" i="1"/>
  <c r="AL1405" i="1"/>
  <c r="AB1405" i="1"/>
  <c r="W1405" i="1"/>
  <c r="L1405" i="1"/>
  <c r="M1408" i="1" s="1"/>
  <c r="J1405" i="1"/>
  <c r="Q1405" i="1" s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AV1394" i="1"/>
  <c r="AA1394" i="1"/>
  <c r="Y1394" i="1"/>
  <c r="X1394" i="1"/>
  <c r="L1394" i="1"/>
  <c r="G1394" i="1"/>
  <c r="AV1393" i="1"/>
  <c r="AA1393" i="1"/>
  <c r="AA1392" i="1"/>
  <c r="X1392" i="1"/>
  <c r="X1391" i="1"/>
  <c r="AO1390" i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N1353" i="1" s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M1364" i="1"/>
  <c r="K1364" i="1"/>
  <c r="AE1363" i="1"/>
  <c r="AC1363" i="1"/>
  <c r="U1363" i="1"/>
  <c r="S1363" i="1"/>
  <c r="N1363" i="1"/>
  <c r="M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M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N1349" i="1"/>
  <c r="M1349" i="1"/>
  <c r="K1349" i="1"/>
  <c r="K1348" i="1"/>
  <c r="AO1347" i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N1347" i="1"/>
  <c r="K1347" i="1"/>
  <c r="AU1346" i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O1346" i="1"/>
  <c r="L1346" i="1"/>
  <c r="AU1345" i="1"/>
  <c r="AO1345" i="1"/>
  <c r="M1345" i="1"/>
  <c r="M1355" i="1" s="1"/>
  <c r="BM1344" i="1"/>
  <c r="BK1344" i="1"/>
  <c r="BP1344" i="1" s="1"/>
  <c r="BJ1344" i="1"/>
  <c r="AX1344" i="1"/>
  <c r="BD1344" i="1" s="1"/>
  <c r="AR1344" i="1"/>
  <c r="AL1344" i="1"/>
  <c r="AB1344" i="1"/>
  <c r="W1344" i="1"/>
  <c r="L1344" i="1"/>
  <c r="M1353" i="1" s="1"/>
  <c r="J1344" i="1"/>
  <c r="Q1344" i="1" s="1"/>
  <c r="BO1340" i="1"/>
  <c r="BN1340" i="1"/>
  <c r="BP1340" i="1" s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Y1334" i="1" s="1"/>
  <c r="AV1333" i="1"/>
  <c r="AU1333" i="1"/>
  <c r="AU1334" i="1" s="1"/>
  <c r="AU1335" i="1" s="1"/>
  <c r="AU1336" i="1" s="1"/>
  <c r="AU1337" i="1" s="1"/>
  <c r="AU1338" i="1" s="1"/>
  <c r="AU1339" i="1" s="1"/>
  <c r="AU1340" i="1" s="1"/>
  <c r="AA1333" i="1"/>
  <c r="Y1333" i="1"/>
  <c r="X1333" i="1"/>
  <c r="L1333" i="1"/>
  <c r="G1333" i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N1289" i="1" s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M1296" i="1"/>
  <c r="N1295" i="1"/>
  <c r="K1295" i="1"/>
  <c r="D1295" i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O1291" i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E1291" i="1"/>
  <c r="AC1291" i="1"/>
  <c r="U1291" i="1"/>
  <c r="S1291" i="1"/>
  <c r="N1291" i="1"/>
  <c r="AE1290" i="1"/>
  <c r="AC1290" i="1"/>
  <c r="U1290" i="1"/>
  <c r="S1290" i="1"/>
  <c r="N1290" i="1"/>
  <c r="I1289" i="1"/>
  <c r="AU1288" i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O1288" i="1"/>
  <c r="AO1289" i="1" s="1"/>
  <c r="AO1290" i="1" s="1"/>
  <c r="N1288" i="1"/>
  <c r="K1288" i="1"/>
  <c r="N1287" i="1"/>
  <c r="K1287" i="1"/>
  <c r="N1286" i="1"/>
  <c r="K1286" i="1"/>
  <c r="AU1285" i="1"/>
  <c r="AU1286" i="1" s="1"/>
  <c r="AU1287" i="1" s="1"/>
  <c r="L1285" i="1"/>
  <c r="AU1284" i="1"/>
  <c r="AO1284" i="1"/>
  <c r="AO1285" i="1" s="1"/>
  <c r="AO1286" i="1" s="1"/>
  <c r="AO1287" i="1" s="1"/>
  <c r="M1284" i="1"/>
  <c r="BP1283" i="1"/>
  <c r="BM1283" i="1"/>
  <c r="BK1283" i="1"/>
  <c r="BJ1283" i="1"/>
  <c r="BD1283" i="1"/>
  <c r="AX1283" i="1"/>
  <c r="AR1283" i="1"/>
  <c r="AL1283" i="1"/>
  <c r="AB1283" i="1"/>
  <c r="W1283" i="1"/>
  <c r="Q1283" i="1"/>
  <c r="L1283" i="1"/>
  <c r="M1288" i="1" s="1"/>
  <c r="J1283" i="1"/>
  <c r="BP1279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Y1273" i="1"/>
  <c r="L1273" i="1"/>
  <c r="K1273" i="1"/>
  <c r="H1273" i="1"/>
  <c r="G1273" i="1"/>
  <c r="AV1272" i="1"/>
  <c r="AA1272" i="1"/>
  <c r="X1272" i="1"/>
  <c r="L1272" i="1"/>
  <c r="G1272" i="1"/>
  <c r="Y1272" i="1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O1244" i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N1228" i="1" s="1"/>
  <c r="AE1238" i="1"/>
  <c r="AC1238" i="1"/>
  <c r="U1238" i="1"/>
  <c r="S1238" i="1"/>
  <c r="N1238" i="1"/>
  <c r="K1238" i="1"/>
  <c r="AO1237" i="1"/>
  <c r="AO1238" i="1" s="1"/>
  <c r="AO1239" i="1" s="1"/>
  <c r="AO1240" i="1" s="1"/>
  <c r="AO1241" i="1" s="1"/>
  <c r="AO1242" i="1" s="1"/>
  <c r="AO1243" i="1" s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I1228" i="1"/>
  <c r="N1227" i="1"/>
  <c r="K1227" i="1"/>
  <c r="N1226" i="1"/>
  <c r="K1226" i="1"/>
  <c r="N1225" i="1"/>
  <c r="K1225" i="1"/>
  <c r="AO1224" i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L1224" i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O1223" i="1"/>
  <c r="M1223" i="1"/>
  <c r="BP1222" i="1"/>
  <c r="BM1222" i="1"/>
  <c r="BK1222" i="1"/>
  <c r="BJ1222" i="1"/>
  <c r="BD1222" i="1"/>
  <c r="AX1222" i="1"/>
  <c r="AR1222" i="1"/>
  <c r="AL1222" i="1"/>
  <c r="AB1222" i="1"/>
  <c r="W1222" i="1"/>
  <c r="L1222" i="1"/>
  <c r="J1222" i="1"/>
  <c r="Q1222" i="1" s="1"/>
  <c r="BP1218" i="1"/>
  <c r="BO1218" i="1"/>
  <c r="BN1218" i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H1212" i="1"/>
  <c r="G1212" i="1"/>
  <c r="AV1211" i="1"/>
  <c r="AA1211" i="1"/>
  <c r="X1211" i="1"/>
  <c r="L1211" i="1"/>
  <c r="O1186" i="1" s="1"/>
  <c r="G1211" i="1"/>
  <c r="Y1211" i="1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N1167" i="1" s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N1173" i="1"/>
  <c r="K1173" i="1"/>
  <c r="D1173" i="1"/>
  <c r="N1165" i="1" s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I1167" i="1"/>
  <c r="K1166" i="1"/>
  <c r="AO1165" i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K1165" i="1"/>
  <c r="N1164" i="1"/>
  <c r="K1164" i="1"/>
  <c r="AU1163" i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L1163" i="1"/>
  <c r="AU1162" i="1"/>
  <c r="AO1162" i="1"/>
  <c r="AO1163" i="1" s="1"/>
  <c r="AO1164" i="1" s="1"/>
  <c r="M1162" i="1"/>
  <c r="BK1161" i="1"/>
  <c r="BP1161" i="1" s="1"/>
  <c r="BJ1161" i="1"/>
  <c r="BD1161" i="1"/>
  <c r="AX1161" i="1"/>
  <c r="AR1161" i="1"/>
  <c r="AL1161" i="1"/>
  <c r="AB1161" i="1"/>
  <c r="W1161" i="1"/>
  <c r="Q1161" i="1"/>
  <c r="N1161" i="1"/>
  <c r="L1161" i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K1151" i="1"/>
  <c r="H1151" i="1"/>
  <c r="G1151" i="1"/>
  <c r="AV1150" i="1"/>
  <c r="AA1150" i="1"/>
  <c r="Y1150" i="1"/>
  <c r="X1150" i="1"/>
  <c r="L1150" i="1"/>
  <c r="G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M1119" i="1"/>
  <c r="K1119" i="1"/>
  <c r="AV1118" i="1"/>
  <c r="AC1118" i="1"/>
  <c r="AA1118" i="1"/>
  <c r="U1118" i="1"/>
  <c r="S1118" i="1"/>
  <c r="N1118" i="1"/>
  <c r="M1118" i="1"/>
  <c r="K1118" i="1"/>
  <c r="AE1117" i="1"/>
  <c r="AC1117" i="1"/>
  <c r="U1117" i="1"/>
  <c r="S1117" i="1"/>
  <c r="N1117" i="1"/>
  <c r="M1117" i="1"/>
  <c r="K1117" i="1"/>
  <c r="D1117" i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M1113" i="1"/>
  <c r="N1112" i="1"/>
  <c r="K1112" i="1"/>
  <c r="D1112" i="1"/>
  <c r="N1104" i="1" s="1"/>
  <c r="AE1111" i="1"/>
  <c r="AC1111" i="1"/>
  <c r="U1111" i="1"/>
  <c r="S1111" i="1"/>
  <c r="N1111" i="1"/>
  <c r="M1111" i="1"/>
  <c r="K1111" i="1"/>
  <c r="AE1110" i="1"/>
  <c r="AC1110" i="1"/>
  <c r="U1110" i="1"/>
  <c r="S1110" i="1"/>
  <c r="N1110" i="1"/>
  <c r="M1110" i="1"/>
  <c r="K1110" i="1"/>
  <c r="AE1109" i="1"/>
  <c r="AC1109" i="1"/>
  <c r="U1109" i="1"/>
  <c r="S1109" i="1"/>
  <c r="N1109" i="1"/>
  <c r="M1109" i="1"/>
  <c r="AU1108" i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AE1108" i="1"/>
  <c r="AC1108" i="1"/>
  <c r="U1108" i="1"/>
  <c r="S1108" i="1"/>
  <c r="N1108" i="1"/>
  <c r="AE1107" i="1"/>
  <c r="AC1107" i="1"/>
  <c r="U1107" i="1"/>
  <c r="S1107" i="1"/>
  <c r="N1107" i="1"/>
  <c r="AU1106" i="1"/>
  <c r="AU1107" i="1" s="1"/>
  <c r="N1106" i="1"/>
  <c r="I1106" i="1"/>
  <c r="N1105" i="1"/>
  <c r="M1105" i="1"/>
  <c r="K1105" i="1"/>
  <c r="M1104" i="1"/>
  <c r="K1104" i="1"/>
  <c r="AO1103" i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N1103" i="1"/>
  <c r="M1103" i="1"/>
  <c r="K1103" i="1"/>
  <c r="AO1102" i="1"/>
  <c r="L1102" i="1"/>
  <c r="L1127" i="1" s="1"/>
  <c r="AU1101" i="1"/>
  <c r="AU1102" i="1" s="1"/>
  <c r="AU1103" i="1" s="1"/>
  <c r="AU1104" i="1" s="1"/>
  <c r="AU1105" i="1" s="1"/>
  <c r="AO1101" i="1"/>
  <c r="M1101" i="1"/>
  <c r="BM1100" i="1"/>
  <c r="BK1100" i="1"/>
  <c r="BP1100" i="1" s="1"/>
  <c r="BJ1100" i="1"/>
  <c r="BD1100" i="1"/>
  <c r="AX1100" i="1"/>
  <c r="AR1100" i="1"/>
  <c r="AL1100" i="1"/>
  <c r="AB1100" i="1"/>
  <c r="W1100" i="1"/>
  <c r="N1100" i="1"/>
  <c r="AD1100" i="1" s="1"/>
  <c r="L1100" i="1"/>
  <c r="M1120" i="1" s="1"/>
  <c r="J1100" i="1"/>
  <c r="Q1100" i="1" s="1"/>
  <c r="BP1096" i="1"/>
  <c r="BO1096" i="1"/>
  <c r="BN1096" i="1"/>
  <c r="BL1096" i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K1090" i="1"/>
  <c r="H1090" i="1"/>
  <c r="G1090" i="1"/>
  <c r="Y1090" i="1" s="1"/>
  <c r="AV1089" i="1"/>
  <c r="AA1089" i="1"/>
  <c r="Y1089" i="1"/>
  <c r="X1089" i="1"/>
  <c r="L1089" i="1"/>
  <c r="G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U1062" i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K1051" i="1"/>
  <c r="D1051" i="1"/>
  <c r="N1043" i="1" s="1"/>
  <c r="AE1050" i="1"/>
  <c r="AC1050" i="1"/>
  <c r="U1050" i="1"/>
  <c r="S1050" i="1"/>
  <c r="N1050" i="1"/>
  <c r="K1050" i="1"/>
  <c r="AU1049" i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AO1046" i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E1046" i="1"/>
  <c r="AC1046" i="1"/>
  <c r="U1046" i="1"/>
  <c r="S1046" i="1"/>
  <c r="N1046" i="1"/>
  <c r="N1045" i="1"/>
  <c r="I1045" i="1"/>
  <c r="N1044" i="1"/>
  <c r="K1044" i="1"/>
  <c r="K1043" i="1"/>
  <c r="H1043" i="1"/>
  <c r="H1104" i="1" s="1"/>
  <c r="H1165" i="1" s="1"/>
  <c r="H1226" i="1" s="1"/>
  <c r="H1287" i="1" s="1"/>
  <c r="H1348" i="1" s="1"/>
  <c r="N1042" i="1"/>
  <c r="K1042" i="1"/>
  <c r="AU1041" i="1"/>
  <c r="AU1042" i="1" s="1"/>
  <c r="AU1043" i="1" s="1"/>
  <c r="AU1044" i="1" s="1"/>
  <c r="AU1045" i="1" s="1"/>
  <c r="AU1046" i="1" s="1"/>
  <c r="AU1047" i="1" s="1"/>
  <c r="AU1048" i="1" s="1"/>
  <c r="AO1041" i="1"/>
  <c r="AO1042" i="1" s="1"/>
  <c r="AO1043" i="1" s="1"/>
  <c r="AO1044" i="1" s="1"/>
  <c r="AO1045" i="1" s="1"/>
  <c r="L1041" i="1"/>
  <c r="AU1040" i="1"/>
  <c r="AO1040" i="1"/>
  <c r="M1040" i="1"/>
  <c r="BK1039" i="1"/>
  <c r="BJ1039" i="1"/>
  <c r="AX1039" i="1"/>
  <c r="BD1039" i="1" s="1"/>
  <c r="AR1039" i="1"/>
  <c r="AL1039" i="1"/>
  <c r="AB1039" i="1"/>
  <c r="W1039" i="1"/>
  <c r="L1039" i="1"/>
  <c r="J1039" i="1"/>
  <c r="Q1039" i="1" s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K1029" i="1"/>
  <c r="H1029" i="1"/>
  <c r="G1029" i="1"/>
  <c r="Y1029" i="1" s="1"/>
  <c r="AV1028" i="1"/>
  <c r="AA1028" i="1"/>
  <c r="Y1028" i="1"/>
  <c r="X1028" i="1"/>
  <c r="L1028" i="1"/>
  <c r="G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N984" i="1" s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M985" i="1"/>
  <c r="I984" i="1"/>
  <c r="N983" i="1"/>
  <c r="K983" i="1"/>
  <c r="N982" i="1"/>
  <c r="K982" i="1"/>
  <c r="H982" i="1"/>
  <c r="AO981" i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N981" i="1"/>
  <c r="K981" i="1"/>
  <c r="AU980" i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O980" i="1"/>
  <c r="L980" i="1"/>
  <c r="AU979" i="1"/>
  <c r="AO979" i="1"/>
  <c r="M979" i="1"/>
  <c r="BK978" i="1"/>
  <c r="BJ978" i="1"/>
  <c r="AX978" i="1"/>
  <c r="BD978" i="1" s="1"/>
  <c r="AR978" i="1"/>
  <c r="AL978" i="1"/>
  <c r="AB978" i="1"/>
  <c r="W978" i="1"/>
  <c r="L978" i="1"/>
  <c r="J978" i="1"/>
  <c r="Q978" i="1" s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H968" i="1"/>
  <c r="G968" i="1"/>
  <c r="AV967" i="1"/>
  <c r="AA967" i="1"/>
  <c r="Y967" i="1"/>
  <c r="X967" i="1"/>
  <c r="L967" i="1"/>
  <c r="G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N922" i="1" s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M930" i="1"/>
  <c r="N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M927" i="1"/>
  <c r="K927" i="1"/>
  <c r="AE926" i="1"/>
  <c r="AC926" i="1"/>
  <c r="U926" i="1"/>
  <c r="S926" i="1"/>
  <c r="N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AU922" i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M922" i="1"/>
  <c r="K922" i="1"/>
  <c r="N921" i="1"/>
  <c r="K921" i="1"/>
  <c r="H921" i="1"/>
  <c r="AU920" i="1"/>
  <c r="AU921" i="1" s="1"/>
  <c r="N920" i="1"/>
  <c r="K920" i="1"/>
  <c r="AU919" i="1"/>
  <c r="AO919" i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L919" i="1"/>
  <c r="H919" i="1"/>
  <c r="H980" i="1" s="1"/>
  <c r="H1041" i="1" s="1"/>
  <c r="AU918" i="1"/>
  <c r="AO918" i="1"/>
  <c r="M918" i="1"/>
  <c r="M926" i="1" s="1"/>
  <c r="BP917" i="1"/>
  <c r="BK917" i="1"/>
  <c r="BM917" i="1" s="1"/>
  <c r="BJ917" i="1"/>
  <c r="BD917" i="1"/>
  <c r="AX917" i="1"/>
  <c r="AR917" i="1"/>
  <c r="AL917" i="1"/>
  <c r="AB917" i="1"/>
  <c r="W917" i="1"/>
  <c r="Q917" i="1"/>
  <c r="L917" i="1"/>
  <c r="J917" i="1"/>
  <c r="BO913" i="1"/>
  <c r="BN913" i="1"/>
  <c r="BP913" i="1" s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O907" i="1"/>
  <c r="AO908" i="1" s="1"/>
  <c r="AO909" i="1" s="1"/>
  <c r="AO910" i="1" s="1"/>
  <c r="AO911" i="1" s="1"/>
  <c r="AO912" i="1" s="1"/>
  <c r="AO913" i="1" s="1"/>
  <c r="AE907" i="1"/>
  <c r="AA907" i="1"/>
  <c r="L907" i="1"/>
  <c r="K907" i="1"/>
  <c r="H907" i="1"/>
  <c r="G907" i="1"/>
  <c r="Y907" i="1" s="1"/>
  <c r="AV906" i="1"/>
  <c r="AA906" i="1"/>
  <c r="Y906" i="1"/>
  <c r="X906" i="1"/>
  <c r="L906" i="1"/>
  <c r="G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M870" i="1"/>
  <c r="L870" i="1"/>
  <c r="K870" i="1"/>
  <c r="D870" i="1"/>
  <c r="AA869" i="1"/>
  <c r="N869" i="1"/>
  <c r="M869" i="1"/>
  <c r="N868" i="1"/>
  <c r="M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U865" i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65" i="1"/>
  <c r="AC865" i="1"/>
  <c r="U865" i="1"/>
  <c r="S865" i="1"/>
  <c r="N865" i="1"/>
  <c r="AE864" i="1"/>
  <c r="AC864" i="1"/>
  <c r="U864" i="1"/>
  <c r="S864" i="1"/>
  <c r="N864" i="1"/>
  <c r="M864" i="1"/>
  <c r="AO863" i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E863" i="1"/>
  <c r="AC863" i="1"/>
  <c r="U863" i="1"/>
  <c r="S863" i="1"/>
  <c r="N863" i="1"/>
  <c r="M863" i="1"/>
  <c r="N862" i="1"/>
  <c r="I862" i="1"/>
  <c r="AO861" i="1"/>
  <c r="AO862" i="1" s="1"/>
  <c r="N861" i="1"/>
  <c r="K861" i="1"/>
  <c r="N860" i="1"/>
  <c r="K860" i="1"/>
  <c r="AU859" i="1"/>
  <c r="AU860" i="1" s="1"/>
  <c r="AU861" i="1" s="1"/>
  <c r="AU862" i="1" s="1"/>
  <c r="AU863" i="1" s="1"/>
  <c r="AU864" i="1" s="1"/>
  <c r="N859" i="1"/>
  <c r="K859" i="1"/>
  <c r="AU858" i="1"/>
  <c r="L858" i="1"/>
  <c r="AU857" i="1"/>
  <c r="AO857" i="1"/>
  <c r="AO858" i="1" s="1"/>
  <c r="AO859" i="1" s="1"/>
  <c r="AO860" i="1" s="1"/>
  <c r="M857" i="1"/>
  <c r="M861" i="1" s="1"/>
  <c r="BP856" i="1"/>
  <c r="BM856" i="1"/>
  <c r="BK856" i="1"/>
  <c r="BJ856" i="1"/>
  <c r="BD856" i="1"/>
  <c r="AX856" i="1"/>
  <c r="AR856" i="1"/>
  <c r="AL856" i="1"/>
  <c r="AB856" i="1"/>
  <c r="W856" i="1"/>
  <c r="Q856" i="1"/>
  <c r="O856" i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L856" i="1"/>
  <c r="M877" i="1" s="1"/>
  <c r="J856" i="1"/>
  <c r="BO852" i="1"/>
  <c r="BN852" i="1"/>
  <c r="BL852" i="1"/>
  <c r="BP852" i="1" s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H846" i="1"/>
  <c r="G846" i="1"/>
  <c r="Y846" i="1" s="1"/>
  <c r="AV845" i="1"/>
  <c r="AA845" i="1"/>
  <c r="X845" i="1"/>
  <c r="L845" i="1"/>
  <c r="G845" i="1"/>
  <c r="Y845" i="1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O808" i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A808" i="1"/>
  <c r="N808" i="1"/>
  <c r="N807" i="1"/>
  <c r="K807" i="1"/>
  <c r="D807" i="1"/>
  <c r="N799" i="1" s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AE802" i="1"/>
  <c r="AC802" i="1"/>
  <c r="U802" i="1"/>
  <c r="S802" i="1"/>
  <c r="N802" i="1"/>
  <c r="N801" i="1"/>
  <c r="I801" i="1"/>
  <c r="N800" i="1"/>
  <c r="K800" i="1"/>
  <c r="K799" i="1"/>
  <c r="N798" i="1"/>
  <c r="K798" i="1"/>
  <c r="AU797" i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7" i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L797" i="1"/>
  <c r="AU796" i="1"/>
  <c r="AO796" i="1"/>
  <c r="M796" i="1"/>
  <c r="BK795" i="1"/>
  <c r="BJ795" i="1"/>
  <c r="BD795" i="1"/>
  <c r="AX795" i="1"/>
  <c r="AR795" i="1"/>
  <c r="AL795" i="1"/>
  <c r="AB795" i="1"/>
  <c r="W795" i="1"/>
  <c r="L795" i="1"/>
  <c r="J795" i="1"/>
  <c r="Q795" i="1" s="1"/>
  <c r="BO791" i="1"/>
  <c r="BN791" i="1"/>
  <c r="BP791" i="1" s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K785" i="1"/>
  <c r="H785" i="1"/>
  <c r="G785" i="1"/>
  <c r="AV784" i="1"/>
  <c r="AA784" i="1"/>
  <c r="X784" i="1"/>
  <c r="L784" i="1"/>
  <c r="G784" i="1"/>
  <c r="Y784" i="1" s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L748" i="1"/>
  <c r="K748" i="1"/>
  <c r="D748" i="1"/>
  <c r="AU747" i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N743" i="1"/>
  <c r="AE742" i="1"/>
  <c r="AC742" i="1"/>
  <c r="U742" i="1"/>
  <c r="S742" i="1"/>
  <c r="N742" i="1"/>
  <c r="M742" i="1"/>
  <c r="AO741" i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E741" i="1"/>
  <c r="AC741" i="1"/>
  <c r="U741" i="1"/>
  <c r="S741" i="1"/>
  <c r="N741" i="1"/>
  <c r="N740" i="1"/>
  <c r="I740" i="1"/>
  <c r="AO739" i="1"/>
  <c r="AO740" i="1" s="1"/>
  <c r="N739" i="1"/>
  <c r="K739" i="1"/>
  <c r="N738" i="1"/>
  <c r="K738" i="1"/>
  <c r="H738" i="1"/>
  <c r="H799" i="1" s="1"/>
  <c r="H860" i="1" s="1"/>
  <c r="N737" i="1"/>
  <c r="M737" i="1"/>
  <c r="K737" i="1"/>
  <c r="AU736" i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O736" i="1"/>
  <c r="AO737" i="1" s="1"/>
  <c r="AO738" i="1" s="1"/>
  <c r="L736" i="1"/>
  <c r="AU735" i="1"/>
  <c r="AO735" i="1"/>
  <c r="M735" i="1"/>
  <c r="BK734" i="1"/>
  <c r="BJ734" i="1"/>
  <c r="AX734" i="1"/>
  <c r="BD734" i="1" s="1"/>
  <c r="AR734" i="1"/>
  <c r="AL734" i="1"/>
  <c r="AB734" i="1"/>
  <c r="W734" i="1"/>
  <c r="L734" i="1"/>
  <c r="J734" i="1"/>
  <c r="Q734" i="1" s="1"/>
  <c r="BO730" i="1"/>
  <c r="BN730" i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K724" i="1"/>
  <c r="G724" i="1"/>
  <c r="AV723" i="1"/>
  <c r="AA723" i="1"/>
  <c r="X723" i="1"/>
  <c r="L723" i="1"/>
  <c r="O698" i="1" s="1"/>
  <c r="G723" i="1"/>
  <c r="Y723" i="1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O715" i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U701" i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M694" i="1"/>
  <c r="K694" i="1"/>
  <c r="AE693" i="1"/>
  <c r="AC693" i="1"/>
  <c r="U693" i="1"/>
  <c r="S693" i="1"/>
  <c r="N693" i="1"/>
  <c r="M693" i="1"/>
  <c r="K693" i="1"/>
  <c r="AE692" i="1"/>
  <c r="AC692" i="1"/>
  <c r="U692" i="1"/>
  <c r="S692" i="1"/>
  <c r="N692" i="1"/>
  <c r="M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M686" i="1"/>
  <c r="N685" i="1"/>
  <c r="M685" i="1"/>
  <c r="K685" i="1"/>
  <c r="D685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M681" i="1"/>
  <c r="AE680" i="1"/>
  <c r="AC680" i="1"/>
  <c r="U680" i="1"/>
  <c r="S680" i="1"/>
  <c r="M680" i="1"/>
  <c r="N679" i="1"/>
  <c r="I679" i="1"/>
  <c r="N678" i="1"/>
  <c r="M678" i="1"/>
  <c r="K678" i="1"/>
  <c r="N677" i="1"/>
  <c r="M677" i="1"/>
  <c r="K677" i="1"/>
  <c r="N676" i="1"/>
  <c r="M676" i="1"/>
  <c r="K676" i="1"/>
  <c r="L675" i="1"/>
  <c r="AU674" i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O674" i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M674" i="1"/>
  <c r="BP673" i="1"/>
  <c r="BM673" i="1"/>
  <c r="BK673" i="1"/>
  <c r="BJ673" i="1"/>
  <c r="BD673" i="1"/>
  <c r="AX673" i="1"/>
  <c r="AR673" i="1"/>
  <c r="AL673" i="1"/>
  <c r="AB673" i="1"/>
  <c r="W673" i="1"/>
  <c r="N673" i="1"/>
  <c r="L673" i="1"/>
  <c r="M684" i="1" s="1"/>
  <c r="J673" i="1"/>
  <c r="Q673" i="1" s="1"/>
  <c r="BO669" i="1"/>
  <c r="BN669" i="1"/>
  <c r="BP669" i="1" s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L663" i="1"/>
  <c r="K663" i="1"/>
  <c r="G663" i="1"/>
  <c r="AV662" i="1"/>
  <c r="AA662" i="1"/>
  <c r="X662" i="1"/>
  <c r="L662" i="1"/>
  <c r="G662" i="1"/>
  <c r="Y662" i="1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N617" i="1" s="1"/>
  <c r="AE640" i="1"/>
  <c r="AC640" i="1"/>
  <c r="U640" i="1"/>
  <c r="S640" i="1"/>
  <c r="AE639" i="1"/>
  <c r="AC639" i="1"/>
  <c r="U639" i="1"/>
  <c r="S639" i="1"/>
  <c r="L639" i="1"/>
  <c r="AE638" i="1"/>
  <c r="AC638" i="1"/>
  <c r="S638" i="1"/>
  <c r="AO637" i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M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M630" i="1"/>
  <c r="K630" i="1"/>
  <c r="AE629" i="1"/>
  <c r="AC629" i="1"/>
  <c r="U629" i="1"/>
  <c r="S629" i="1"/>
  <c r="N629" i="1"/>
  <c r="M629" i="1"/>
  <c r="K629" i="1"/>
  <c r="D629" i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N624" i="1"/>
  <c r="M624" i="1"/>
  <c r="K624" i="1"/>
  <c r="D624" i="1"/>
  <c r="AE623" i="1"/>
  <c r="AC623" i="1"/>
  <c r="U623" i="1"/>
  <c r="S623" i="1"/>
  <c r="N623" i="1"/>
  <c r="M623" i="1"/>
  <c r="K623" i="1"/>
  <c r="AE622" i="1"/>
  <c r="AC622" i="1"/>
  <c r="U622" i="1"/>
  <c r="S622" i="1"/>
  <c r="N622" i="1"/>
  <c r="M622" i="1"/>
  <c r="K622" i="1"/>
  <c r="AE621" i="1"/>
  <c r="AC621" i="1"/>
  <c r="U621" i="1"/>
  <c r="S621" i="1"/>
  <c r="N621" i="1"/>
  <c r="M621" i="1"/>
  <c r="AE620" i="1"/>
  <c r="AC620" i="1"/>
  <c r="U620" i="1"/>
  <c r="S620" i="1"/>
  <c r="N620" i="1"/>
  <c r="M620" i="1"/>
  <c r="AE619" i="1"/>
  <c r="AC619" i="1"/>
  <c r="U619" i="1"/>
  <c r="S619" i="1"/>
  <c r="N619" i="1"/>
  <c r="M619" i="1"/>
  <c r="N618" i="1"/>
  <c r="I618" i="1"/>
  <c r="AO617" i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M617" i="1"/>
  <c r="K617" i="1"/>
  <c r="N616" i="1"/>
  <c r="M616" i="1"/>
  <c r="K616" i="1"/>
  <c r="N615" i="1"/>
  <c r="K615" i="1"/>
  <c r="AU614" i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L614" i="1"/>
  <c r="AU613" i="1"/>
  <c r="AO613" i="1"/>
  <c r="AO614" i="1" s="1"/>
  <c r="AO615" i="1" s="1"/>
  <c r="AO616" i="1" s="1"/>
  <c r="M613" i="1"/>
  <c r="BP612" i="1"/>
  <c r="BM612" i="1"/>
  <c r="BK612" i="1"/>
  <c r="BJ612" i="1"/>
  <c r="AX612" i="1"/>
  <c r="BD612" i="1" s="1"/>
  <c r="AR612" i="1"/>
  <c r="AL612" i="1"/>
  <c r="AB612" i="1"/>
  <c r="W612" i="1"/>
  <c r="Q612" i="1"/>
  <c r="N612" i="1"/>
  <c r="L612" i="1"/>
  <c r="M625" i="1" s="1"/>
  <c r="J612" i="1"/>
  <c r="BO608" i="1"/>
  <c r="BN608" i="1"/>
  <c r="BP608" i="1" s="1"/>
  <c r="BL608" i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H602" i="1"/>
  <c r="G602" i="1"/>
  <c r="AV601" i="1"/>
  <c r="AA601" i="1"/>
  <c r="X601" i="1"/>
  <c r="L601" i="1"/>
  <c r="G601" i="1"/>
  <c r="Y601" i="1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L578" i="1" s="1"/>
  <c r="K565" i="1"/>
  <c r="D565" i="1"/>
  <c r="AA564" i="1"/>
  <c r="N564" i="1"/>
  <c r="N563" i="1"/>
  <c r="M563" i="1"/>
  <c r="K563" i="1"/>
  <c r="D563" i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I557" i="1"/>
  <c r="N556" i="1"/>
  <c r="K556" i="1"/>
  <c r="N555" i="1"/>
  <c r="K555" i="1"/>
  <c r="AO554" i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N554" i="1"/>
  <c r="K554" i="1"/>
  <c r="L553" i="1"/>
  <c r="AU552" i="1"/>
  <c r="AU553" i="1" s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O552" i="1"/>
  <c r="AO553" i="1" s="1"/>
  <c r="M552" i="1"/>
  <c r="M559" i="1" s="1"/>
  <c r="BP551" i="1"/>
  <c r="BM551" i="1"/>
  <c r="BK551" i="1"/>
  <c r="BJ551" i="1"/>
  <c r="BD551" i="1"/>
  <c r="AX551" i="1"/>
  <c r="AR551" i="1"/>
  <c r="AL551" i="1"/>
  <c r="AB551" i="1"/>
  <c r="W551" i="1"/>
  <c r="Q551" i="1"/>
  <c r="L551" i="1"/>
  <c r="J551" i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K541" i="1"/>
  <c r="H541" i="1"/>
  <c r="G541" i="1"/>
  <c r="AV540" i="1"/>
  <c r="AA540" i="1"/>
  <c r="X540" i="1"/>
  <c r="L540" i="1"/>
  <c r="O515" i="1" s="1"/>
  <c r="G540" i="1"/>
  <c r="Y540" i="1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N495" i="1" s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O506" i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06" i="1"/>
  <c r="AC506" i="1"/>
  <c r="U506" i="1"/>
  <c r="S506" i="1"/>
  <c r="N506" i="1"/>
  <c r="M506" i="1"/>
  <c r="K506" i="1"/>
  <c r="AE505" i="1"/>
  <c r="AC505" i="1"/>
  <c r="U505" i="1"/>
  <c r="S505" i="1"/>
  <c r="N505" i="1"/>
  <c r="K505" i="1"/>
  <c r="AO504" i="1"/>
  <c r="AO505" i="1" s="1"/>
  <c r="AE504" i="1"/>
  <c r="N504" i="1"/>
  <c r="L504" i="1"/>
  <c r="K504" i="1"/>
  <c r="D504" i="1"/>
  <c r="AO503" i="1"/>
  <c r="AA503" i="1"/>
  <c r="N503" i="1"/>
  <c r="AO502" i="1"/>
  <c r="N502" i="1"/>
  <c r="K502" i="1"/>
  <c r="D502" i="1"/>
  <c r="N494" i="1" s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AE497" i="1"/>
  <c r="AC497" i="1"/>
  <c r="U497" i="1"/>
  <c r="S497" i="1"/>
  <c r="N497" i="1"/>
  <c r="N496" i="1"/>
  <c r="I496" i="1"/>
  <c r="K495" i="1"/>
  <c r="AU494" i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K494" i="1"/>
  <c r="H494" i="1"/>
  <c r="H555" i="1" s="1"/>
  <c r="H616" i="1" s="1"/>
  <c r="H677" i="1" s="1"/>
  <c r="AO493" i="1"/>
  <c r="AO494" i="1" s="1"/>
  <c r="AO495" i="1" s="1"/>
  <c r="AO496" i="1" s="1"/>
  <c r="AO497" i="1" s="1"/>
  <c r="AO498" i="1" s="1"/>
  <c r="AO499" i="1" s="1"/>
  <c r="AO500" i="1" s="1"/>
  <c r="AO501" i="1" s="1"/>
  <c r="N493" i="1"/>
  <c r="K493" i="1"/>
  <c r="AO492" i="1"/>
  <c r="L492" i="1"/>
  <c r="H492" i="1"/>
  <c r="H553" i="1" s="1"/>
  <c r="AU491" i="1"/>
  <c r="AU492" i="1" s="1"/>
  <c r="AU493" i="1" s="1"/>
  <c r="AO491" i="1"/>
  <c r="M491" i="1"/>
  <c r="BK490" i="1"/>
  <c r="BP490" i="1" s="1"/>
  <c r="BJ490" i="1"/>
  <c r="BD490" i="1"/>
  <c r="AX490" i="1"/>
  <c r="AR490" i="1"/>
  <c r="AL490" i="1"/>
  <c r="AB490" i="1"/>
  <c r="W490" i="1"/>
  <c r="Q490" i="1"/>
  <c r="L490" i="1"/>
  <c r="J490" i="1"/>
  <c r="BO486" i="1"/>
  <c r="BN486" i="1"/>
  <c r="BP486" i="1" s="1"/>
  <c r="BL486" i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K480" i="1"/>
  <c r="H480" i="1"/>
  <c r="G480" i="1"/>
  <c r="AV479" i="1"/>
  <c r="AA479" i="1"/>
  <c r="X479" i="1"/>
  <c r="L479" i="1"/>
  <c r="O454" i="1" s="1"/>
  <c r="G479" i="1"/>
  <c r="Y479" i="1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N438" i="1" s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O456" i="1"/>
  <c r="AE455" i="1"/>
  <c r="AC455" i="1"/>
  <c r="S455" i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M443" i="1"/>
  <c r="L443" i="1"/>
  <c r="K443" i="1"/>
  <c r="D443" i="1"/>
  <c r="AA442" i="1"/>
  <c r="N442" i="1"/>
  <c r="N441" i="1"/>
  <c r="K441" i="1"/>
  <c r="D441" i="1"/>
  <c r="AO440" i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40" i="1"/>
  <c r="AC440" i="1"/>
  <c r="U440" i="1"/>
  <c r="S440" i="1"/>
  <c r="N440" i="1"/>
  <c r="K440" i="1"/>
  <c r="AE439" i="1"/>
  <c r="AC439" i="1"/>
  <c r="U439" i="1"/>
  <c r="S439" i="1"/>
  <c r="N439" i="1"/>
  <c r="M439" i="1"/>
  <c r="K439" i="1"/>
  <c r="AO438" i="1"/>
  <c r="AO439" i="1" s="1"/>
  <c r="AE438" i="1"/>
  <c r="AC438" i="1"/>
  <c r="U438" i="1"/>
  <c r="S438" i="1"/>
  <c r="M438" i="1"/>
  <c r="AE437" i="1"/>
  <c r="AC437" i="1"/>
  <c r="U437" i="1"/>
  <c r="S437" i="1"/>
  <c r="N437" i="1"/>
  <c r="AE436" i="1"/>
  <c r="AC436" i="1"/>
  <c r="U436" i="1"/>
  <c r="S436" i="1"/>
  <c r="N436" i="1"/>
  <c r="N435" i="1"/>
  <c r="I435" i="1"/>
  <c r="M434" i="1"/>
  <c r="K434" i="1"/>
  <c r="N433" i="1"/>
  <c r="M433" i="1"/>
  <c r="K433" i="1"/>
  <c r="AU432" i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O432" i="1"/>
  <c r="AO433" i="1" s="1"/>
  <c r="AO434" i="1" s="1"/>
  <c r="AO435" i="1" s="1"/>
  <c r="AO436" i="1" s="1"/>
  <c r="AO437" i="1" s="1"/>
  <c r="N432" i="1"/>
  <c r="K432" i="1"/>
  <c r="AU431" i="1"/>
  <c r="AO431" i="1"/>
  <c r="L431" i="1"/>
  <c r="AU430" i="1"/>
  <c r="AO430" i="1"/>
  <c r="M430" i="1"/>
  <c r="BP429" i="1"/>
  <c r="BM429" i="1"/>
  <c r="BK429" i="1"/>
  <c r="BJ429" i="1"/>
  <c r="AX429" i="1"/>
  <c r="BD429" i="1" s="1"/>
  <c r="AR429" i="1"/>
  <c r="AL429" i="1"/>
  <c r="AB429" i="1"/>
  <c r="W429" i="1"/>
  <c r="N429" i="1"/>
  <c r="AD429" i="1" s="1"/>
  <c r="L429" i="1"/>
  <c r="M432" i="1" s="1"/>
  <c r="J429" i="1"/>
  <c r="Q429" i="1" s="1"/>
  <c r="BO425" i="1"/>
  <c r="BN425" i="1"/>
  <c r="BL425" i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G419" i="1"/>
  <c r="H419" i="1" s="1"/>
  <c r="AV418" i="1"/>
  <c r="AA418" i="1"/>
  <c r="Y418" i="1"/>
  <c r="X418" i="1"/>
  <c r="G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N377" i="1" s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O393" i="1"/>
  <c r="AE392" i="1"/>
  <c r="AC392" i="1"/>
  <c r="U392" i="1"/>
  <c r="S392" i="1"/>
  <c r="O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K389" i="1"/>
  <c r="AE388" i="1"/>
  <c r="AC388" i="1"/>
  <c r="U388" i="1"/>
  <c r="S388" i="1"/>
  <c r="N388" i="1"/>
  <c r="K388" i="1"/>
  <c r="AE387" i="1"/>
  <c r="AC387" i="1"/>
  <c r="U387" i="1"/>
  <c r="S387" i="1"/>
  <c r="N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AO384" i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E384" i="1"/>
  <c r="AC384" i="1"/>
  <c r="U384" i="1"/>
  <c r="S384" i="1"/>
  <c r="N384" i="1"/>
  <c r="M384" i="1"/>
  <c r="K384" i="1"/>
  <c r="AE383" i="1"/>
  <c r="AC383" i="1"/>
  <c r="U383" i="1"/>
  <c r="S383" i="1"/>
  <c r="N383" i="1"/>
  <c r="K383" i="1"/>
  <c r="AE382" i="1"/>
  <c r="N382" i="1"/>
  <c r="L382" i="1"/>
  <c r="L395" i="1" s="1"/>
  <c r="K382" i="1"/>
  <c r="D382" i="1"/>
  <c r="AA381" i="1"/>
  <c r="N381" i="1"/>
  <c r="N380" i="1"/>
  <c r="K380" i="1"/>
  <c r="D380" i="1"/>
  <c r="N372" i="1" s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AE376" i="1"/>
  <c r="AC376" i="1"/>
  <c r="U376" i="1"/>
  <c r="S376" i="1"/>
  <c r="N376" i="1"/>
  <c r="AE375" i="1"/>
  <c r="AC375" i="1"/>
  <c r="U375" i="1"/>
  <c r="S375" i="1"/>
  <c r="N375" i="1"/>
  <c r="N374" i="1"/>
  <c r="I374" i="1"/>
  <c r="N373" i="1"/>
  <c r="K373" i="1"/>
  <c r="K372" i="1"/>
  <c r="AO371" i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N371" i="1"/>
  <c r="K371" i="1"/>
  <c r="AO370" i="1"/>
  <c r="L370" i="1"/>
  <c r="AU369" i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O369" i="1"/>
  <c r="M369" i="1"/>
  <c r="M389" i="1" s="1"/>
  <c r="BK368" i="1"/>
  <c r="BP368" i="1" s="1"/>
  <c r="BJ368" i="1"/>
  <c r="BD368" i="1"/>
  <c r="AX368" i="1"/>
  <c r="AR368" i="1"/>
  <c r="AL368" i="1"/>
  <c r="AB368" i="1"/>
  <c r="W368" i="1"/>
  <c r="Q368" i="1"/>
  <c r="L368" i="1"/>
  <c r="M380" i="1" s="1"/>
  <c r="J368" i="1"/>
  <c r="BO364" i="1"/>
  <c r="BN364" i="1"/>
  <c r="BP364" i="1" s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H358" i="1"/>
  <c r="G358" i="1"/>
  <c r="AV357" i="1"/>
  <c r="AA357" i="1"/>
  <c r="Y357" i="1"/>
  <c r="X357" i="1"/>
  <c r="L357" i="1"/>
  <c r="G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 s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AE314" i="1"/>
  <c r="AC314" i="1"/>
  <c r="U314" i="1"/>
  <c r="S314" i="1"/>
  <c r="N314" i="1"/>
  <c r="M314" i="1"/>
  <c r="I313" i="1"/>
  <c r="N312" i="1"/>
  <c r="K312" i="1"/>
  <c r="N311" i="1"/>
  <c r="K311" i="1"/>
  <c r="N310" i="1"/>
  <c r="K310" i="1"/>
  <c r="L309" i="1"/>
  <c r="AU308" i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O308" i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M308" i="1"/>
  <c r="BP307" i="1"/>
  <c r="BK307" i="1"/>
  <c r="BM307" i="1" s="1"/>
  <c r="BJ307" i="1"/>
  <c r="BD307" i="1"/>
  <c r="AX307" i="1"/>
  <c r="AR307" i="1"/>
  <c r="AL307" i="1"/>
  <c r="AB307" i="1"/>
  <c r="W307" i="1"/>
  <c r="Q307" i="1"/>
  <c r="L307" i="1"/>
  <c r="M321" i="1" s="1"/>
  <c r="J307" i="1"/>
  <c r="BP303" i="1"/>
  <c r="BO303" i="1"/>
  <c r="BN303" i="1"/>
  <c r="BL303" i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G297" i="1"/>
  <c r="Y297" i="1" s="1"/>
  <c r="AV296" i="1"/>
  <c r="AA296" i="1"/>
  <c r="Y296" i="1"/>
  <c r="X296" i="1"/>
  <c r="L296" i="1"/>
  <c r="G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F285" i="1"/>
  <c r="AF346" i="1" s="1"/>
  <c r="AF407" i="1" s="1"/>
  <c r="AF468" i="1" s="1"/>
  <c r="AE285" i="1"/>
  <c r="AC285" i="1"/>
  <c r="U285" i="1"/>
  <c r="S285" i="1"/>
  <c r="AE284" i="1"/>
  <c r="AC284" i="1"/>
  <c r="U284" i="1"/>
  <c r="S284" i="1"/>
  <c r="AE283" i="1"/>
  <c r="AC283" i="1"/>
  <c r="S283" i="1"/>
  <c r="AF282" i="1"/>
  <c r="AF343" i="1" s="1"/>
  <c r="AF404" i="1" s="1"/>
  <c r="AF465" i="1" s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O273" i="1"/>
  <c r="L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M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M264" i="1"/>
  <c r="K264" i="1"/>
  <c r="AE263" i="1"/>
  <c r="AC263" i="1"/>
  <c r="U263" i="1"/>
  <c r="S263" i="1"/>
  <c r="N263" i="1"/>
  <c r="M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M260" i="1"/>
  <c r="L260" i="1"/>
  <c r="K260" i="1"/>
  <c r="D260" i="1"/>
  <c r="AA259" i="1"/>
  <c r="N259" i="1"/>
  <c r="N258" i="1"/>
  <c r="M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M255" i="1"/>
  <c r="AE254" i="1"/>
  <c r="AC254" i="1"/>
  <c r="U254" i="1"/>
  <c r="S254" i="1"/>
  <c r="N254" i="1"/>
  <c r="M254" i="1"/>
  <c r="AE253" i="1"/>
  <c r="AC253" i="1"/>
  <c r="U253" i="1"/>
  <c r="S253" i="1"/>
  <c r="N253" i="1"/>
  <c r="M253" i="1"/>
  <c r="N252" i="1"/>
  <c r="I252" i="1"/>
  <c r="N251" i="1"/>
  <c r="K251" i="1"/>
  <c r="N250" i="1"/>
  <c r="M250" i="1"/>
  <c r="K250" i="1"/>
  <c r="N249" i="1"/>
  <c r="M249" i="1"/>
  <c r="K249" i="1"/>
  <c r="L248" i="1"/>
  <c r="AU247" i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O247" i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M247" i="1"/>
  <c r="BP246" i="1"/>
  <c r="BM246" i="1"/>
  <c r="BK246" i="1"/>
  <c r="BJ246" i="1"/>
  <c r="AX246" i="1"/>
  <c r="BD246" i="1" s="1"/>
  <c r="AR246" i="1"/>
  <c r="AL246" i="1"/>
  <c r="AB246" i="1"/>
  <c r="W246" i="1"/>
  <c r="N246" i="1"/>
  <c r="AD246" i="1" s="1"/>
  <c r="L246" i="1"/>
  <c r="M257" i="1" s="1"/>
  <c r="J246" i="1"/>
  <c r="Q246" i="1" s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F238" i="1" s="1"/>
  <c r="AF299" i="1" s="1"/>
  <c r="AF360" i="1" s="1"/>
  <c r="AF421" i="1" s="1"/>
  <c r="AF482" i="1" s="1"/>
  <c r="AF543" i="1" s="1"/>
  <c r="AF604" i="1" s="1"/>
  <c r="AF665" i="1" s="1"/>
  <c r="AF726" i="1" s="1"/>
  <c r="AC238" i="1"/>
  <c r="U238" i="1"/>
  <c r="AE237" i="1"/>
  <c r="AC237" i="1"/>
  <c r="U237" i="1"/>
  <c r="S237" i="1"/>
  <c r="AE236" i="1"/>
  <c r="AF236" i="1" s="1"/>
  <c r="AF297" i="1" s="1"/>
  <c r="AA236" i="1"/>
  <c r="L236" i="1"/>
  <c r="K236" i="1"/>
  <c r="G236" i="1"/>
  <c r="Y236" i="1" s="1"/>
  <c r="AV235" i="1"/>
  <c r="AA235" i="1"/>
  <c r="X235" i="1"/>
  <c r="L235" i="1"/>
  <c r="G235" i="1"/>
  <c r="Y235" i="1" s="1"/>
  <c r="AV234" i="1"/>
  <c r="AA234" i="1"/>
  <c r="AA233" i="1"/>
  <c r="X233" i="1"/>
  <c r="X232" i="1"/>
  <c r="X231" i="1"/>
  <c r="AA230" i="1"/>
  <c r="X230" i="1"/>
  <c r="AE229" i="1"/>
  <c r="AF229" i="1" s="1"/>
  <c r="AC229" i="1"/>
  <c r="U229" i="1"/>
  <c r="S229" i="1"/>
  <c r="AE228" i="1"/>
  <c r="AC228" i="1"/>
  <c r="U228" i="1"/>
  <c r="S228" i="1"/>
  <c r="AE227" i="1"/>
  <c r="AC227" i="1"/>
  <c r="S227" i="1"/>
  <c r="AE226" i="1"/>
  <c r="AF226" i="1" s="1"/>
  <c r="U226" i="1"/>
  <c r="R226" i="1"/>
  <c r="BE225" i="1"/>
  <c r="AE225" i="1"/>
  <c r="AC225" i="1"/>
  <c r="R225" i="1"/>
  <c r="AE224" i="1"/>
  <c r="AC224" i="1"/>
  <c r="U224" i="1"/>
  <c r="S224" i="1"/>
  <c r="AE223" i="1"/>
  <c r="AF223" i="1" s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F218" i="1" s="1"/>
  <c r="AF279" i="1" s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M207" i="1"/>
  <c r="AE206" i="1"/>
  <c r="AC206" i="1"/>
  <c r="U206" i="1"/>
  <c r="S206" i="1"/>
  <c r="N206" i="1"/>
  <c r="M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M204" i="1"/>
  <c r="K204" i="1"/>
  <c r="AV203" i="1"/>
  <c r="AC203" i="1"/>
  <c r="AA203" i="1"/>
  <c r="U203" i="1"/>
  <c r="S203" i="1"/>
  <c r="N203" i="1"/>
  <c r="M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U192" i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E192" i="1"/>
  <c r="AC192" i="1"/>
  <c r="U192" i="1"/>
  <c r="S192" i="1"/>
  <c r="N192" i="1"/>
  <c r="N191" i="1"/>
  <c r="I191" i="1"/>
  <c r="N190" i="1"/>
  <c r="K190" i="1"/>
  <c r="K189" i="1"/>
  <c r="AO188" i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N188" i="1"/>
  <c r="K188" i="1"/>
  <c r="AU187" i="1"/>
  <c r="AU188" i="1" s="1"/>
  <c r="AU189" i="1" s="1"/>
  <c r="AU190" i="1" s="1"/>
  <c r="AU191" i="1" s="1"/>
  <c r="L187" i="1"/>
  <c r="AU186" i="1"/>
  <c r="AO186" i="1"/>
  <c r="AO187" i="1" s="1"/>
  <c r="M186" i="1"/>
  <c r="BK185" i="1"/>
  <c r="BJ185" i="1"/>
  <c r="BD185" i="1"/>
  <c r="AX185" i="1"/>
  <c r="AR185" i="1"/>
  <c r="AL185" i="1"/>
  <c r="AB185" i="1"/>
  <c r="W185" i="1"/>
  <c r="L185" i="1"/>
  <c r="L212" i="1" s="1"/>
  <c r="J185" i="1"/>
  <c r="Q185" i="1" s="1"/>
  <c r="BP181" i="1"/>
  <c r="BO181" i="1"/>
  <c r="BN181" i="1"/>
  <c r="BL181" i="1"/>
  <c r="BJ181" i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C176" i="1"/>
  <c r="U176" i="1"/>
  <c r="S176" i="1"/>
  <c r="AE175" i="1"/>
  <c r="AA175" i="1"/>
  <c r="L175" i="1"/>
  <c r="K175" i="1"/>
  <c r="G175" i="1"/>
  <c r="AV174" i="1"/>
  <c r="AA174" i="1"/>
  <c r="X174" i="1"/>
  <c r="L174" i="1"/>
  <c r="G174" i="1"/>
  <c r="Y174" i="1" s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F167" i="1" s="1"/>
  <c r="AE181" i="1" s="1"/>
  <c r="AC167" i="1"/>
  <c r="U167" i="1"/>
  <c r="S167" i="1"/>
  <c r="AE166" i="1"/>
  <c r="AF166" i="1" s="1"/>
  <c r="AC166" i="1"/>
  <c r="S166" i="1"/>
  <c r="AE165" i="1"/>
  <c r="U165" i="1"/>
  <c r="R165" i="1"/>
  <c r="BE164" i="1"/>
  <c r="AE164" i="1"/>
  <c r="AF164" i="1" s="1"/>
  <c r="AC164" i="1"/>
  <c r="R164" i="1"/>
  <c r="AF163" i="1"/>
  <c r="AF224" i="1" s="1"/>
  <c r="AE163" i="1"/>
  <c r="AC163" i="1"/>
  <c r="U163" i="1"/>
  <c r="S163" i="1"/>
  <c r="AE162" i="1"/>
  <c r="AC162" i="1"/>
  <c r="U162" i="1"/>
  <c r="S162" i="1"/>
  <c r="AE161" i="1"/>
  <c r="AF161" i="1" s="1"/>
  <c r="AC161" i="1"/>
  <c r="S161" i="1"/>
  <c r="AF160" i="1"/>
  <c r="AF221" i="1" s="1"/>
  <c r="AE160" i="1"/>
  <c r="AC160" i="1"/>
  <c r="D160" i="1"/>
  <c r="AE159" i="1"/>
  <c r="AC159" i="1"/>
  <c r="U159" i="1"/>
  <c r="S159" i="1"/>
  <c r="AE158" i="1"/>
  <c r="AC158" i="1"/>
  <c r="U158" i="1"/>
  <c r="S158" i="1"/>
  <c r="AE157" i="1"/>
  <c r="AF157" i="1" s="1"/>
  <c r="AC157" i="1"/>
  <c r="U157" i="1"/>
  <c r="S157" i="1"/>
  <c r="M157" i="1"/>
  <c r="AE156" i="1"/>
  <c r="AC156" i="1"/>
  <c r="U156" i="1"/>
  <c r="S156" i="1"/>
  <c r="D156" i="1"/>
  <c r="AE155" i="1"/>
  <c r="AC155" i="1"/>
  <c r="U155" i="1"/>
  <c r="S155" i="1"/>
  <c r="AE154" i="1"/>
  <c r="AC154" i="1"/>
  <c r="U154" i="1"/>
  <c r="S154" i="1"/>
  <c r="AF153" i="1"/>
  <c r="AF214" i="1" s="1"/>
  <c r="AE153" i="1"/>
  <c r="D153" i="1"/>
  <c r="AE152" i="1"/>
  <c r="AC152" i="1"/>
  <c r="U152" i="1"/>
  <c r="S152" i="1"/>
  <c r="AE151" i="1"/>
  <c r="AC151" i="1"/>
  <c r="U151" i="1"/>
  <c r="S151" i="1"/>
  <c r="AE150" i="1"/>
  <c r="AC150" i="1"/>
  <c r="S150" i="1"/>
  <c r="AE149" i="1"/>
  <c r="AC149" i="1"/>
  <c r="U149" i="1"/>
  <c r="S149" i="1"/>
  <c r="O149" i="1"/>
  <c r="AE148" i="1"/>
  <c r="AF148" i="1" s="1"/>
  <c r="AC148" i="1"/>
  <c r="U148" i="1"/>
  <c r="S148" i="1"/>
  <c r="AE147" i="1"/>
  <c r="AC147" i="1"/>
  <c r="U147" i="1"/>
  <c r="AE146" i="1"/>
  <c r="AC146" i="1"/>
  <c r="U146" i="1"/>
  <c r="S146" i="1"/>
  <c r="N146" i="1"/>
  <c r="AE145" i="1"/>
  <c r="AC145" i="1"/>
  <c r="U145" i="1"/>
  <c r="S145" i="1"/>
  <c r="N145" i="1"/>
  <c r="K145" i="1"/>
  <c r="AE144" i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F142" i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AE138" i="1"/>
  <c r="N138" i="1"/>
  <c r="L138" i="1"/>
  <c r="K138" i="1"/>
  <c r="D138" i="1"/>
  <c r="AA137" i="1"/>
  <c r="N137" i="1"/>
  <c r="I137" i="1"/>
  <c r="I139" i="1" s="1"/>
  <c r="N136" i="1"/>
  <c r="K136" i="1"/>
  <c r="D136" i="1"/>
  <c r="N128" i="1" s="1"/>
  <c r="AE135" i="1"/>
  <c r="AC135" i="1"/>
  <c r="U135" i="1"/>
  <c r="S135" i="1"/>
  <c r="N135" i="1"/>
  <c r="K135" i="1"/>
  <c r="AE134" i="1"/>
  <c r="AC134" i="1"/>
  <c r="U134" i="1"/>
  <c r="S134" i="1"/>
  <c r="N134" i="1"/>
  <c r="K134" i="1"/>
  <c r="AE133" i="1"/>
  <c r="AC133" i="1"/>
  <c r="U133" i="1"/>
  <c r="S133" i="1"/>
  <c r="N133" i="1"/>
  <c r="AE132" i="1"/>
  <c r="AC132" i="1"/>
  <c r="U132" i="1"/>
  <c r="S132" i="1"/>
  <c r="N132" i="1"/>
  <c r="AE131" i="1"/>
  <c r="AC131" i="1"/>
  <c r="U131" i="1"/>
  <c r="S131" i="1"/>
  <c r="N131" i="1"/>
  <c r="AU130" i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N130" i="1"/>
  <c r="I130" i="1"/>
  <c r="N129" i="1"/>
  <c r="K129" i="1"/>
  <c r="K128" i="1"/>
  <c r="H128" i="1"/>
  <c r="H189" i="1" s="1"/>
  <c r="H250" i="1" s="1"/>
  <c r="H311" i="1" s="1"/>
  <c r="H372" i="1" s="1"/>
  <c r="H433" i="1" s="1"/>
  <c r="N127" i="1"/>
  <c r="K127" i="1"/>
  <c r="AU126" i="1"/>
  <c r="AU127" i="1" s="1"/>
  <c r="AU128" i="1" s="1"/>
  <c r="AU129" i="1" s="1"/>
  <c r="AO126" i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L126" i="1"/>
  <c r="AU125" i="1"/>
  <c r="AO125" i="1"/>
  <c r="M125" i="1"/>
  <c r="BK124" i="1"/>
  <c r="BJ124" i="1"/>
  <c r="BD124" i="1"/>
  <c r="AX124" i="1"/>
  <c r="AR124" i="1"/>
  <c r="AL124" i="1"/>
  <c r="AB124" i="1"/>
  <c r="W124" i="1"/>
  <c r="L124" i="1"/>
  <c r="J124" i="1"/>
  <c r="Q124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D120" i="1"/>
  <c r="D181" i="1" s="1"/>
  <c r="D242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AJ118" i="1"/>
  <c r="AA118" i="1"/>
  <c r="Y118" i="1"/>
  <c r="AE117" i="1"/>
  <c r="AF117" i="1" s="1"/>
  <c r="U117" i="1"/>
  <c r="S117" i="1"/>
  <c r="D117" i="1"/>
  <c r="AF116" i="1"/>
  <c r="AF177" i="1" s="1"/>
  <c r="AE116" i="1"/>
  <c r="AC116" i="1"/>
  <c r="U116" i="1"/>
  <c r="S116" i="1"/>
  <c r="AE115" i="1"/>
  <c r="AF115" i="1" s="1"/>
  <c r="AF176" i="1" s="1"/>
  <c r="AF237" i="1" s="1"/>
  <c r="AC115" i="1"/>
  <c r="U115" i="1"/>
  <c r="AE114" i="1"/>
  <c r="AF114" i="1" s="1"/>
  <c r="AF175" i="1" s="1"/>
  <c r="AA114" i="1"/>
  <c r="Y114" i="1"/>
  <c r="L114" i="1"/>
  <c r="K114" i="1"/>
  <c r="H114" i="1"/>
  <c r="G114" i="1"/>
  <c r="AV113" i="1"/>
  <c r="AC113" i="1"/>
  <c r="AA113" i="1"/>
  <c r="X113" i="1"/>
  <c r="L113" i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F168" i="1" s="1"/>
  <c r="AC107" i="1"/>
  <c r="U107" i="1"/>
  <c r="AF106" i="1"/>
  <c r="AE120" i="1" s="1"/>
  <c r="AE106" i="1"/>
  <c r="AC106" i="1"/>
  <c r="U106" i="1"/>
  <c r="S106" i="1"/>
  <c r="AF105" i="1"/>
  <c r="AE105" i="1"/>
  <c r="AC105" i="1"/>
  <c r="AE104" i="1"/>
  <c r="AF104" i="1" s="1"/>
  <c r="AF165" i="1" s="1"/>
  <c r="U104" i="1"/>
  <c r="R104" i="1"/>
  <c r="BE103" i="1"/>
  <c r="AE103" i="1"/>
  <c r="AF103" i="1" s="1"/>
  <c r="AC103" i="1"/>
  <c r="AE102" i="1"/>
  <c r="AF102" i="1" s="1"/>
  <c r="AC102" i="1"/>
  <c r="AE101" i="1"/>
  <c r="AF101" i="1" s="1"/>
  <c r="AF162" i="1" s="1"/>
  <c r="AC101" i="1"/>
  <c r="U101" i="1"/>
  <c r="S101" i="1"/>
  <c r="AE100" i="1"/>
  <c r="AF100" i="1" s="1"/>
  <c r="AC100" i="1"/>
  <c r="AF99" i="1"/>
  <c r="AE99" i="1"/>
  <c r="AC99" i="1"/>
  <c r="D99" i="1"/>
  <c r="AF98" i="1"/>
  <c r="AE98" i="1"/>
  <c r="AC98" i="1"/>
  <c r="U98" i="1"/>
  <c r="AF97" i="1"/>
  <c r="AE97" i="1"/>
  <c r="AC97" i="1"/>
  <c r="U97" i="1"/>
  <c r="S97" i="1"/>
  <c r="AF96" i="1"/>
  <c r="AE96" i="1"/>
  <c r="AC96" i="1"/>
  <c r="U96" i="1"/>
  <c r="M96" i="1"/>
  <c r="N96" i="1" s="1"/>
  <c r="L96" i="1"/>
  <c r="L157" i="1" s="1"/>
  <c r="N157" i="1" s="1"/>
  <c r="AE95" i="1"/>
  <c r="AF95" i="1" s="1"/>
  <c r="AF156" i="1" s="1"/>
  <c r="AF217" i="1" s="1"/>
  <c r="AC95" i="1"/>
  <c r="U95" i="1"/>
  <c r="N95" i="1"/>
  <c r="L95" i="1"/>
  <c r="L156" i="1" s="1"/>
  <c r="N156" i="1" s="1"/>
  <c r="D95" i="1"/>
  <c r="N72" i="1" s="1"/>
  <c r="AF94" i="1"/>
  <c r="AF155" i="1" s="1"/>
  <c r="AF216" i="1" s="1"/>
  <c r="AF277" i="1" s="1"/>
  <c r="AF338" i="1" s="1"/>
  <c r="AE94" i="1"/>
  <c r="AC94" i="1"/>
  <c r="U94" i="1"/>
  <c r="AF93" i="1"/>
  <c r="AE93" i="1"/>
  <c r="AC93" i="1"/>
  <c r="U93" i="1"/>
  <c r="AF92" i="1"/>
  <c r="AE92" i="1"/>
  <c r="D92" i="1"/>
  <c r="N68" i="1" s="1"/>
  <c r="AF91" i="1"/>
  <c r="AF152" i="1" s="1"/>
  <c r="AE91" i="1"/>
  <c r="AC91" i="1"/>
  <c r="U91" i="1"/>
  <c r="AF90" i="1"/>
  <c r="AE90" i="1"/>
  <c r="AC90" i="1"/>
  <c r="U90" i="1"/>
  <c r="AF89" i="1"/>
  <c r="AE89" i="1"/>
  <c r="AC89" i="1"/>
  <c r="U89" i="1"/>
  <c r="O89" i="1"/>
  <c r="AE88" i="1"/>
  <c r="AF88" i="1" s="1"/>
  <c r="AC88" i="1"/>
  <c r="U88" i="1"/>
  <c r="O88" i="1"/>
  <c r="AF87" i="1"/>
  <c r="AE87" i="1"/>
  <c r="AC87" i="1"/>
  <c r="U87" i="1"/>
  <c r="AE86" i="1"/>
  <c r="AF86" i="1" s="1"/>
  <c r="AF147" i="1" s="1"/>
  <c r="AF208" i="1" s="1"/>
  <c r="AC86" i="1"/>
  <c r="U86" i="1"/>
  <c r="AE85" i="1"/>
  <c r="AF85" i="1" s="1"/>
  <c r="AF146" i="1" s="1"/>
  <c r="AC85" i="1"/>
  <c r="U85" i="1"/>
  <c r="N85" i="1"/>
  <c r="AF84" i="1"/>
  <c r="AE84" i="1"/>
  <c r="AC84" i="1"/>
  <c r="U84" i="1"/>
  <c r="N84" i="1"/>
  <c r="K84" i="1"/>
  <c r="AE83" i="1"/>
  <c r="AF83" i="1" s="1"/>
  <c r="AC83" i="1"/>
  <c r="U83" i="1"/>
  <c r="N83" i="1"/>
  <c r="K83" i="1"/>
  <c r="AE82" i="1"/>
  <c r="AF82" i="1" s="1"/>
  <c r="AC82" i="1"/>
  <c r="U82" i="1"/>
  <c r="S82" i="1"/>
  <c r="N82" i="1"/>
  <c r="K82" i="1"/>
  <c r="AV81" i="1"/>
  <c r="AF81" i="1"/>
  <c r="AC81" i="1"/>
  <c r="U81" i="1"/>
  <c r="S81" i="1"/>
  <c r="N81" i="1"/>
  <c r="K81" i="1"/>
  <c r="AE80" i="1"/>
  <c r="AF80" i="1" s="1"/>
  <c r="AC80" i="1"/>
  <c r="U80" i="1"/>
  <c r="N80" i="1"/>
  <c r="K80" i="1"/>
  <c r="D80" i="1"/>
  <c r="N69" i="1" s="1"/>
  <c r="AE79" i="1"/>
  <c r="AF79" i="1" s="1"/>
  <c r="AF140" i="1" s="1"/>
  <c r="AF201" i="1" s="1"/>
  <c r="AF262" i="1" s="1"/>
  <c r="AF323" i="1" s="1"/>
  <c r="AC79" i="1"/>
  <c r="U79" i="1"/>
  <c r="S79" i="1"/>
  <c r="N79" i="1"/>
  <c r="K79" i="1"/>
  <c r="AE78" i="1"/>
  <c r="AF78" i="1" s="1"/>
  <c r="AF139" i="1" s="1"/>
  <c r="AF200" i="1" s="1"/>
  <c r="AF261" i="1" s="1"/>
  <c r="AF322" i="1" s="1"/>
  <c r="AC78" i="1"/>
  <c r="U78" i="1"/>
  <c r="N78" i="1"/>
  <c r="K78" i="1"/>
  <c r="AF77" i="1"/>
  <c r="AF138" i="1" s="1"/>
  <c r="AF199" i="1" s="1"/>
  <c r="AF260" i="1" s="1"/>
  <c r="AF321" i="1" s="1"/>
  <c r="AE77" i="1"/>
  <c r="N77" i="1"/>
  <c r="L77" i="1"/>
  <c r="K77" i="1"/>
  <c r="D77" i="1"/>
  <c r="AA76" i="1"/>
  <c r="N76" i="1"/>
  <c r="K76" i="1"/>
  <c r="N75" i="1"/>
  <c r="K75" i="1"/>
  <c r="D75" i="1"/>
  <c r="N67" i="1" s="1"/>
  <c r="AE74" i="1"/>
  <c r="AF74" i="1" s="1"/>
  <c r="AC74" i="1"/>
  <c r="U74" i="1"/>
  <c r="N74" i="1"/>
  <c r="K74" i="1"/>
  <c r="AF73" i="1"/>
  <c r="AE73" i="1"/>
  <c r="AC73" i="1"/>
  <c r="U73" i="1"/>
  <c r="N73" i="1"/>
  <c r="K73" i="1"/>
  <c r="AE72" i="1"/>
  <c r="AF72" i="1" s="1"/>
  <c r="AC72" i="1"/>
  <c r="U72" i="1"/>
  <c r="AF71" i="1"/>
  <c r="AE71" i="1"/>
  <c r="AC71" i="1"/>
  <c r="U71" i="1"/>
  <c r="N71" i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F70" i="1"/>
  <c r="AE70" i="1"/>
  <c r="AC70" i="1"/>
  <c r="U70" i="1"/>
  <c r="N70" i="1"/>
  <c r="M70" i="1"/>
  <c r="P70" i="1" s="1"/>
  <c r="H69" i="1"/>
  <c r="H130" i="1" s="1"/>
  <c r="H191" i="1" s="1"/>
  <c r="H252" i="1" s="1"/>
  <c r="H313" i="1" s="1"/>
  <c r="H374" i="1" s="1"/>
  <c r="H435" i="1" s="1"/>
  <c r="H496" i="1" s="1"/>
  <c r="K68" i="1"/>
  <c r="M67" i="1"/>
  <c r="P67" i="1" s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L65" i="1"/>
  <c r="H65" i="1"/>
  <c r="H126" i="1" s="1"/>
  <c r="AU64" i="1"/>
  <c r="AO64" i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M64" i="1"/>
  <c r="M77" i="1" s="1"/>
  <c r="BD63" i="1"/>
  <c r="AX63" i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L63" i="1"/>
  <c r="L90" i="1" s="1"/>
  <c r="J63" i="1"/>
  <c r="Q63" i="1" s="1"/>
  <c r="AI59" i="1"/>
  <c r="AI64" i="1" s="1"/>
  <c r="AI117" i="1" s="1"/>
  <c r="AI120" i="1" s="1"/>
  <c r="G59" i="1"/>
  <c r="G120" i="1" s="1"/>
  <c r="I120" i="1" s="1"/>
  <c r="F59" i="1"/>
  <c r="L58" i="1"/>
  <c r="AJ57" i="1"/>
  <c r="AI56" i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N8" i="1" s="1"/>
  <c r="AE8" i="1" s="1"/>
  <c r="AC30" i="1"/>
  <c r="U30" i="1"/>
  <c r="S30" i="1"/>
  <c r="AC29" i="1"/>
  <c r="U29" i="1"/>
  <c r="S29" i="1"/>
  <c r="AC28" i="1"/>
  <c r="S28" i="1"/>
  <c r="D28" i="1"/>
  <c r="N7" i="1" s="1"/>
  <c r="AE7" i="1" s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M24" i="1"/>
  <c r="AC23" i="1"/>
  <c r="Y23" i="1"/>
  <c r="U23" i="1"/>
  <c r="S23" i="1"/>
  <c r="M23" i="1"/>
  <c r="K23" i="1"/>
  <c r="AC22" i="1"/>
  <c r="Y22" i="1"/>
  <c r="Z22" i="1" s="1"/>
  <c r="Z23" i="1" s="1"/>
  <c r="U22" i="1"/>
  <c r="S22" i="1"/>
  <c r="K22" i="1"/>
  <c r="AC21" i="1"/>
  <c r="U21" i="1"/>
  <c r="S21" i="1"/>
  <c r="K21" i="1"/>
  <c r="AV20" i="1"/>
  <c r="AC20" i="1"/>
  <c r="K20" i="1"/>
  <c r="AC19" i="1"/>
  <c r="U19" i="1"/>
  <c r="S19" i="1"/>
  <c r="K19" i="1"/>
  <c r="AC18" i="1"/>
  <c r="U18" i="1"/>
  <c r="S18" i="1"/>
  <c r="N18" i="1"/>
  <c r="AE18" i="1" s="1"/>
  <c r="M18" i="1"/>
  <c r="K18" i="1"/>
  <c r="AC17" i="1"/>
  <c r="U17" i="1"/>
  <c r="S17" i="1"/>
  <c r="N17" i="1"/>
  <c r="AE17" i="1" s="1"/>
  <c r="K17" i="1"/>
  <c r="S16" i="1"/>
  <c r="L16" i="1"/>
  <c r="L29" i="1" s="1"/>
  <c r="L31" i="1" s="1"/>
  <c r="K16" i="1"/>
  <c r="D16" i="1"/>
  <c r="AE15" i="1"/>
  <c r="S15" i="1"/>
  <c r="K15" i="1"/>
  <c r="S14" i="1"/>
  <c r="N14" i="1"/>
  <c r="AE14" i="1" s="1"/>
  <c r="K14" i="1"/>
  <c r="D14" i="1"/>
  <c r="AE13" i="1"/>
  <c r="AC13" i="1"/>
  <c r="U13" i="1"/>
  <c r="N13" i="1"/>
  <c r="M13" i="1"/>
  <c r="K13" i="1"/>
  <c r="AC12" i="1"/>
  <c r="U12" i="1"/>
  <c r="S12" i="1"/>
  <c r="K12" i="1"/>
  <c r="AC11" i="1"/>
  <c r="U11" i="1"/>
  <c r="S11" i="1"/>
  <c r="N11" i="1"/>
  <c r="M11" i="1"/>
  <c r="H11" i="1"/>
  <c r="AE10" i="1"/>
  <c r="AC10" i="1"/>
  <c r="U10" i="1"/>
  <c r="S10" i="1"/>
  <c r="N10" i="1"/>
  <c r="AC9" i="1"/>
  <c r="M9" i="1"/>
  <c r="H9" i="1"/>
  <c r="K7" i="1"/>
  <c r="AE6" i="1"/>
  <c r="N6" i="1"/>
  <c r="K6" i="1"/>
  <c r="BA5" i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N5" i="1"/>
  <c r="K5" i="1"/>
  <c r="H5" i="1"/>
  <c r="H16" i="1" s="1"/>
  <c r="BA4" i="1"/>
  <c r="AU4" i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4" i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L4" i="1"/>
  <c r="BG3" i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A3" i="1"/>
  <c r="AU3" i="1"/>
  <c r="AO3" i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T4" i="1" s="1"/>
  <c r="T5" i="1" s="1"/>
  <c r="T6" i="1" s="1"/>
  <c r="T7" i="1" s="1"/>
  <c r="T8" i="1" s="1"/>
  <c r="T9" i="1" s="1"/>
  <c r="T10" i="1" s="1"/>
  <c r="M3" i="1"/>
  <c r="M17" i="1" s="1"/>
  <c r="L3" i="1"/>
  <c r="M21" i="1" s="1"/>
  <c r="AX2" i="1"/>
  <c r="BD2" i="1" s="1"/>
  <c r="AR2" i="1"/>
  <c r="AL2" i="1"/>
  <c r="AD2" i="1"/>
  <c r="AB2" i="1"/>
  <c r="W2" i="1"/>
  <c r="N2" i="1"/>
  <c r="J2" i="1"/>
  <c r="Q2" i="1" s="1"/>
  <c r="BA124" i="1" l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T11" i="1"/>
  <c r="T12" i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H557" i="1"/>
  <c r="H618" i="1" s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H503" i="1"/>
  <c r="AF278" i="1"/>
  <c r="L91" i="1"/>
  <c r="P77" i="1"/>
  <c r="O77" i="1"/>
  <c r="L217" i="1"/>
  <c r="N217" i="1" s="1"/>
  <c r="AF460" i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T35" i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L111" i="1"/>
  <c r="AI125" i="1"/>
  <c r="AI178" i="1" s="1"/>
  <c r="AI181" i="1" s="1"/>
  <c r="AF213" i="1"/>
  <c r="AF274" i="1" s="1"/>
  <c r="AF335" i="1" s="1"/>
  <c r="AF396" i="1" s="1"/>
  <c r="AF457" i="1" s="1"/>
  <c r="AF518" i="1" s="1"/>
  <c r="BP185" i="1"/>
  <c r="BM185" i="1"/>
  <c r="M7" i="1"/>
  <c r="H137" i="1"/>
  <c r="H187" i="1"/>
  <c r="M68" i="1"/>
  <c r="M74" i="1"/>
  <c r="M75" i="1"/>
  <c r="BG103" i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M137" i="1"/>
  <c r="M138" i="1"/>
  <c r="M129" i="1"/>
  <c r="M145" i="1"/>
  <c r="M144" i="1"/>
  <c r="M143" i="1"/>
  <c r="M142" i="1"/>
  <c r="M141" i="1"/>
  <c r="L151" i="1"/>
  <c r="M146" i="1"/>
  <c r="M140" i="1"/>
  <c r="M139" i="1"/>
  <c r="M130" i="1"/>
  <c r="M136" i="1"/>
  <c r="M132" i="1"/>
  <c r="M131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M135" i="1"/>
  <c r="M134" i="1"/>
  <c r="M133" i="1"/>
  <c r="M128" i="1"/>
  <c r="P128" i="1" s="1"/>
  <c r="N124" i="1"/>
  <c r="AF222" i="1"/>
  <c r="AF225" i="1"/>
  <c r="AF228" i="1"/>
  <c r="AE242" i="1" s="1"/>
  <c r="AF627" i="1"/>
  <c r="AF688" i="1" s="1"/>
  <c r="AF749" i="1" s="1"/>
  <c r="AF810" i="1" s="1"/>
  <c r="AF871" i="1" s="1"/>
  <c r="AF932" i="1" s="1"/>
  <c r="AF993" i="1" s="1"/>
  <c r="AF1054" i="1" s="1"/>
  <c r="AF1115" i="1" s="1"/>
  <c r="M73" i="1"/>
  <c r="M85" i="1"/>
  <c r="AF159" i="1"/>
  <c r="AF118" i="1"/>
  <c r="M20" i="1"/>
  <c r="M72" i="1"/>
  <c r="AF132" i="1"/>
  <c r="AF193" i="1" s="1"/>
  <c r="AF254" i="1" s="1"/>
  <c r="AF315" i="1" s="1"/>
  <c r="AF376" i="1" s="1"/>
  <c r="AF437" i="1" s="1"/>
  <c r="AF498" i="1" s="1"/>
  <c r="AF559" i="1" s="1"/>
  <c r="AF620" i="1" s="1"/>
  <c r="AF151" i="1"/>
  <c r="AF212" i="1" s="1"/>
  <c r="AF273" i="1" s="1"/>
  <c r="AF334" i="1" s="1"/>
  <c r="AF289" i="1"/>
  <c r="AF527" i="1"/>
  <c r="AF588" i="1" s="1"/>
  <c r="AF275" i="1"/>
  <c r="AF336" i="1" s="1"/>
  <c r="AF397" i="1" s="1"/>
  <c r="AF283" i="1"/>
  <c r="AF344" i="1" s="1"/>
  <c r="AF286" i="1"/>
  <c r="AF347" i="1" s="1"/>
  <c r="M12" i="1"/>
  <c r="M16" i="1"/>
  <c r="L50" i="1"/>
  <c r="M71" i="1"/>
  <c r="M84" i="1"/>
  <c r="M127" i="1"/>
  <c r="AF134" i="1"/>
  <c r="AF144" i="1"/>
  <c r="AF154" i="1"/>
  <c r="AF195" i="1"/>
  <c r="AF256" i="1" s="1"/>
  <c r="AF317" i="1" s="1"/>
  <c r="AF209" i="1"/>
  <c r="AF270" i="1" s="1"/>
  <c r="AF331" i="1" s="1"/>
  <c r="AF395" i="1"/>
  <c r="AF456" i="1" s="1"/>
  <c r="AF517" i="1" s="1"/>
  <c r="AF578" i="1" s="1"/>
  <c r="M6" i="1"/>
  <c r="M79" i="1"/>
  <c r="M81" i="1"/>
  <c r="M82" i="1"/>
  <c r="M83" i="1"/>
  <c r="L180" i="1"/>
  <c r="M201" i="1"/>
  <c r="M200" i="1"/>
  <c r="M191" i="1"/>
  <c r="M188" i="1"/>
  <c r="M197" i="1"/>
  <c r="M193" i="1"/>
  <c r="M192" i="1"/>
  <c r="M196" i="1"/>
  <c r="M195" i="1"/>
  <c r="M194" i="1"/>
  <c r="M189" i="1"/>
  <c r="N185" i="1"/>
  <c r="M198" i="1"/>
  <c r="M190" i="1"/>
  <c r="M199" i="1"/>
  <c r="M205" i="1"/>
  <c r="M318" i="1"/>
  <c r="M317" i="1"/>
  <c r="M316" i="1"/>
  <c r="M311" i="1"/>
  <c r="N307" i="1"/>
  <c r="M328" i="1"/>
  <c r="M327" i="1"/>
  <c r="M326" i="1"/>
  <c r="M310" i="1"/>
  <c r="M334" i="1" s="1"/>
  <c r="L334" i="1"/>
  <c r="M325" i="1"/>
  <c r="M315" i="1"/>
  <c r="M322" i="1"/>
  <c r="M313" i="1"/>
  <c r="M329" i="1"/>
  <c r="M324" i="1"/>
  <c r="M312" i="1"/>
  <c r="M15" i="1"/>
  <c r="M19" i="1"/>
  <c r="M22" i="1"/>
  <c r="O67" i="1"/>
  <c r="O128" i="1" s="1"/>
  <c r="O70" i="1"/>
  <c r="M78" i="1"/>
  <c r="M80" i="1"/>
  <c r="AF149" i="1"/>
  <c r="AF210" i="1" s="1"/>
  <c r="AF271" i="1" s="1"/>
  <c r="AF332" i="1" s="1"/>
  <c r="AF393" i="1" s="1"/>
  <c r="AF454" i="1" s="1"/>
  <c r="AF515" i="1" s="1"/>
  <c r="AF576" i="1" s="1"/>
  <c r="AF215" i="1"/>
  <c r="AF276" i="1" s="1"/>
  <c r="AF337" i="1" s="1"/>
  <c r="AF398" i="1" s="1"/>
  <c r="AF459" i="1" s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220" i="1"/>
  <c r="AF281" i="1" s="1"/>
  <c r="AF342" i="1" s="1"/>
  <c r="AF284" i="1"/>
  <c r="AF345" i="1" s="1"/>
  <c r="AF406" i="1" s="1"/>
  <c r="AF287" i="1"/>
  <c r="AF348" i="1" s="1"/>
  <c r="AF409" i="1" s="1"/>
  <c r="M495" i="1"/>
  <c r="M493" i="1"/>
  <c r="M517" i="1" s="1"/>
  <c r="M496" i="1"/>
  <c r="M509" i="1"/>
  <c r="M507" i="1"/>
  <c r="M505" i="1"/>
  <c r="M8" i="1"/>
  <c r="L92" i="1"/>
  <c r="M66" i="1"/>
  <c r="L241" i="1"/>
  <c r="D303" i="1"/>
  <c r="L218" i="1"/>
  <c r="AF403" i="1"/>
  <c r="AF464" i="1" s="1"/>
  <c r="AF525" i="1" s="1"/>
  <c r="AF586" i="1" s="1"/>
  <c r="AF647" i="1" s="1"/>
  <c r="AF708" i="1" s="1"/>
  <c r="N63" i="1"/>
  <c r="BP124" i="1"/>
  <c r="BM124" i="1"/>
  <c r="AF131" i="1"/>
  <c r="Y175" i="1"/>
  <c r="H175" i="1"/>
  <c r="H181" i="1"/>
  <c r="H242" i="1" s="1"/>
  <c r="H303" i="1" s="1"/>
  <c r="H364" i="1" s="1"/>
  <c r="H425" i="1" s="1"/>
  <c r="AF207" i="1"/>
  <c r="AF268" i="1" s="1"/>
  <c r="AF329" i="1" s="1"/>
  <c r="AF390" i="1" s="1"/>
  <c r="AF451" i="1" s="1"/>
  <c r="AF512" i="1" s="1"/>
  <c r="AF573" i="1" s="1"/>
  <c r="AF298" i="1"/>
  <c r="H76" i="1"/>
  <c r="M69" i="1"/>
  <c r="AF133" i="1"/>
  <c r="AF141" i="1"/>
  <c r="AF202" i="1" s="1"/>
  <c r="AF263" i="1" s="1"/>
  <c r="AF324" i="1" s="1"/>
  <c r="AF385" i="1" s="1"/>
  <c r="AF196" i="1"/>
  <c r="AF257" i="1" s="1"/>
  <c r="AF318" i="1" s="1"/>
  <c r="AF379" i="1" s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205" i="1"/>
  <c r="AF266" i="1" s="1"/>
  <c r="AF327" i="1" s="1"/>
  <c r="AF388" i="1" s="1"/>
  <c r="AF449" i="1" s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227" i="1"/>
  <c r="AF288" i="1" s="1"/>
  <c r="AF349" i="1" s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M320" i="1"/>
  <c r="M10" i="1"/>
  <c r="M14" i="1"/>
  <c r="M76" i="1"/>
  <c r="AF143" i="1"/>
  <c r="AF204" i="1" s="1"/>
  <c r="AF265" i="1" s="1"/>
  <c r="AF326" i="1" s="1"/>
  <c r="AF387" i="1" s="1"/>
  <c r="AF448" i="1" s="1"/>
  <c r="AF509" i="1" s="1"/>
  <c r="AF570" i="1" s="1"/>
  <c r="AF631" i="1" s="1"/>
  <c r="AF145" i="1"/>
  <c r="AF206" i="1" s="1"/>
  <c r="AF267" i="1" s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150" i="1"/>
  <c r="AF211" i="1" s="1"/>
  <c r="AF272" i="1" s="1"/>
  <c r="AF158" i="1"/>
  <c r="AF219" i="1" s="1"/>
  <c r="AF280" i="1" s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G242" i="1"/>
  <c r="M202" i="1"/>
  <c r="M323" i="1"/>
  <c r="M373" i="1"/>
  <c r="M387" i="1"/>
  <c r="M385" i="1"/>
  <c r="M374" i="1"/>
  <c r="M371" i="1"/>
  <c r="M390" i="1"/>
  <c r="M388" i="1"/>
  <c r="M383" i="1"/>
  <c r="M386" i="1"/>
  <c r="O700" i="1"/>
  <c r="AD673" i="1"/>
  <c r="M5" i="1"/>
  <c r="AF135" i="1"/>
  <c r="AF178" i="1"/>
  <c r="AF239" i="1" s="1"/>
  <c r="AF300" i="1" s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194" i="1"/>
  <c r="AF255" i="1" s="1"/>
  <c r="AF316" i="1" s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269" i="1"/>
  <c r="AF330" i="1" s="1"/>
  <c r="AF391" i="1" s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L119" i="1"/>
  <c r="AF339" i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359" i="1"/>
  <c r="AF420" i="1" s="1"/>
  <c r="AF481" i="1" s="1"/>
  <c r="AF542" i="1" s="1"/>
  <c r="AF603" i="1" s="1"/>
  <c r="AF664" i="1" s="1"/>
  <c r="AF725" i="1" s="1"/>
  <c r="AF382" i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405" i="1"/>
  <c r="AF466" i="1" s="1"/>
  <c r="AF444" i="1"/>
  <c r="AF526" i="1"/>
  <c r="AF634" i="1"/>
  <c r="M252" i="1"/>
  <c r="M261" i="1"/>
  <c r="M262" i="1"/>
  <c r="AF458" i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M265" i="1"/>
  <c r="M266" i="1"/>
  <c r="M267" i="1"/>
  <c r="AF384" i="1"/>
  <c r="AF408" i="1"/>
  <c r="AF469" i="1" s="1"/>
  <c r="AF530" i="1" s="1"/>
  <c r="AF591" i="1" s="1"/>
  <c r="H486" i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AF506" i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587" i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M251" i="1"/>
  <c r="AF446" i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639" i="1"/>
  <c r="AF700" i="1" s="1"/>
  <c r="AF761" i="1" s="1"/>
  <c r="M259" i="1"/>
  <c r="M510" i="1"/>
  <c r="AF378" i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H236" i="1"/>
  <c r="AF340" i="1"/>
  <c r="AF401" i="1" s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1316" i="1" s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467" i="1"/>
  <c r="AF528" i="1" s="1"/>
  <c r="AF589" i="1" s="1"/>
  <c r="AF333" i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383" i="1"/>
  <c r="AF392" i="1"/>
  <c r="AF453" i="1" s="1"/>
  <c r="AF514" i="1" s="1"/>
  <c r="AF575" i="1" s="1"/>
  <c r="AF399" i="1"/>
  <c r="AF470" i="1"/>
  <c r="Y724" i="1"/>
  <c r="H724" i="1"/>
  <c r="M256" i="1"/>
  <c r="AF358" i="1"/>
  <c r="AF419" i="1" s="1"/>
  <c r="AF480" i="1" s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AF445" i="1"/>
  <c r="AF505" i="1"/>
  <c r="AF566" i="1" s="1"/>
  <c r="AF290" i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H297" i="1"/>
  <c r="BP425" i="1"/>
  <c r="AF695" i="1"/>
  <c r="AF756" i="1" s="1"/>
  <c r="AF817" i="1" s="1"/>
  <c r="AF878" i="1" s="1"/>
  <c r="AF939" i="1" s="1"/>
  <c r="AF1000" i="1" s="1"/>
  <c r="AF1061" i="1" s="1"/>
  <c r="AF1122" i="1" s="1"/>
  <c r="Y419" i="1"/>
  <c r="AF636" i="1"/>
  <c r="M435" i="1"/>
  <c r="M444" i="1"/>
  <c r="M445" i="1"/>
  <c r="M451" i="1"/>
  <c r="L456" i="1"/>
  <c r="M508" i="1"/>
  <c r="AF529" i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650" i="1"/>
  <c r="AF711" i="1" s="1"/>
  <c r="AF772" i="1" s="1"/>
  <c r="AF833" i="1" s="1"/>
  <c r="AF894" i="1" s="1"/>
  <c r="AF955" i="1" s="1"/>
  <c r="AF1016" i="1" s="1"/>
  <c r="AF1077" i="1" s="1"/>
  <c r="AF1138" i="1" s="1"/>
  <c r="AF787" i="1"/>
  <c r="M446" i="1"/>
  <c r="M447" i="1"/>
  <c r="M448" i="1"/>
  <c r="M449" i="1"/>
  <c r="M450" i="1"/>
  <c r="BM734" i="1"/>
  <c r="BP734" i="1"/>
  <c r="M562" i="1"/>
  <c r="M561" i="1"/>
  <c r="M560" i="1"/>
  <c r="M555" i="1"/>
  <c r="N551" i="1"/>
  <c r="M564" i="1"/>
  <c r="M572" i="1"/>
  <c r="M571" i="1"/>
  <c r="M570" i="1"/>
  <c r="M569" i="1"/>
  <c r="M568" i="1"/>
  <c r="M573" i="1"/>
  <c r="M567" i="1"/>
  <c r="M566" i="1"/>
  <c r="M557" i="1"/>
  <c r="M382" i="1"/>
  <c r="M442" i="1"/>
  <c r="H614" i="1"/>
  <c r="H564" i="1"/>
  <c r="M504" i="1"/>
  <c r="M511" i="1"/>
  <c r="AF579" i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AF637" i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BP730" i="1"/>
  <c r="O639" i="1"/>
  <c r="AD612" i="1"/>
  <c r="M381" i="1"/>
  <c r="M503" i="1"/>
  <c r="M556" i="1"/>
  <c r="AF681" i="1"/>
  <c r="AF742" i="1" s="1"/>
  <c r="AF803" i="1" s="1"/>
  <c r="Y663" i="1"/>
  <c r="H663" i="1"/>
  <c r="AF692" i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H1102" i="1"/>
  <c r="H1052" i="1"/>
  <c r="M440" i="1"/>
  <c r="AF521" i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M558" i="1"/>
  <c r="AF697" i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M436" i="1"/>
  <c r="M437" i="1"/>
  <c r="M441" i="1"/>
  <c r="L517" i="1"/>
  <c r="M512" i="1"/>
  <c r="AF652" i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L944" i="1"/>
  <c r="N368" i="1"/>
  <c r="BM368" i="1"/>
  <c r="M372" i="1"/>
  <c r="M395" i="1" s="1"/>
  <c r="M377" i="1"/>
  <c r="M378" i="1"/>
  <c r="M379" i="1"/>
  <c r="N490" i="1"/>
  <c r="BM490" i="1"/>
  <c r="M494" i="1"/>
  <c r="M499" i="1"/>
  <c r="M500" i="1"/>
  <c r="M501" i="1"/>
  <c r="AF649" i="1"/>
  <c r="AF710" i="1" s="1"/>
  <c r="AF771" i="1" s="1"/>
  <c r="AF832" i="1" s="1"/>
  <c r="AF893" i="1" s="1"/>
  <c r="M375" i="1"/>
  <c r="M376" i="1"/>
  <c r="M497" i="1"/>
  <c r="M498" i="1"/>
  <c r="M502" i="1"/>
  <c r="AF531" i="1"/>
  <c r="AF592" i="1" s="1"/>
  <c r="AF653" i="1" s="1"/>
  <c r="AF714" i="1" s="1"/>
  <c r="AF775" i="1" s="1"/>
  <c r="AF836" i="1" s="1"/>
  <c r="AF897" i="1" s="1"/>
  <c r="M554" i="1"/>
  <c r="BP795" i="1"/>
  <c r="BM795" i="1"/>
  <c r="M615" i="1"/>
  <c r="M639" i="1" s="1"/>
  <c r="O1188" i="1"/>
  <c r="AD1161" i="1"/>
  <c r="Y602" i="1"/>
  <c r="M748" i="1"/>
  <c r="M755" i="1"/>
  <c r="M754" i="1"/>
  <c r="M753" i="1"/>
  <c r="L761" i="1"/>
  <c r="M756" i="1"/>
  <c r="M752" i="1"/>
  <c r="M751" i="1"/>
  <c r="M750" i="1"/>
  <c r="M749" i="1"/>
  <c r="M740" i="1"/>
  <c r="M761" i="1" s="1"/>
  <c r="M746" i="1"/>
  <c r="M745" i="1"/>
  <c r="M744" i="1"/>
  <c r="M743" i="1"/>
  <c r="M738" i="1"/>
  <c r="N734" i="1"/>
  <c r="M688" i="1"/>
  <c r="M689" i="1"/>
  <c r="M618" i="1"/>
  <c r="M627" i="1"/>
  <c r="M628" i="1"/>
  <c r="M679" i="1"/>
  <c r="M690" i="1"/>
  <c r="M691" i="1"/>
  <c r="M695" i="1"/>
  <c r="L700" i="1"/>
  <c r="M565" i="1"/>
  <c r="M631" i="1"/>
  <c r="M632" i="1"/>
  <c r="M633" i="1"/>
  <c r="M687" i="1"/>
  <c r="M800" i="1"/>
  <c r="M809" i="1"/>
  <c r="M816" i="1"/>
  <c r="M815" i="1"/>
  <c r="M814" i="1"/>
  <c r="L822" i="1"/>
  <c r="M817" i="1"/>
  <c r="M813" i="1"/>
  <c r="M812" i="1"/>
  <c r="M811" i="1"/>
  <c r="M810" i="1"/>
  <c r="M801" i="1"/>
  <c r="M807" i="1"/>
  <c r="M803" i="1"/>
  <c r="M802" i="1"/>
  <c r="M806" i="1"/>
  <c r="M805" i="1"/>
  <c r="M804" i="1"/>
  <c r="M799" i="1"/>
  <c r="N795" i="1"/>
  <c r="M626" i="1"/>
  <c r="M747" i="1"/>
  <c r="AF822" i="1"/>
  <c r="AF883" i="1" s="1"/>
  <c r="AF944" i="1" s="1"/>
  <c r="AF1005" i="1" s="1"/>
  <c r="AF1066" i="1" s="1"/>
  <c r="AF848" i="1"/>
  <c r="AF909" i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AF1702" i="1" s="1"/>
  <c r="AF1763" i="1" s="1"/>
  <c r="AF1824" i="1" s="1"/>
  <c r="AF1885" i="1" s="1"/>
  <c r="AF1946" i="1" s="1"/>
  <c r="BM978" i="1"/>
  <c r="BP978" i="1"/>
  <c r="M739" i="1"/>
  <c r="M741" i="1"/>
  <c r="M798" i="1"/>
  <c r="M808" i="1"/>
  <c r="AF769" i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AF786" i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M937" i="1"/>
  <c r="M920" i="1"/>
  <c r="M939" i="1"/>
  <c r="M931" i="1"/>
  <c r="AF864" i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M682" i="1"/>
  <c r="M683" i="1"/>
  <c r="L1066" i="1"/>
  <c r="M1061" i="1"/>
  <c r="M1057" i="1"/>
  <c r="M1056" i="1"/>
  <c r="M1055" i="1"/>
  <c r="M1054" i="1"/>
  <c r="M1045" i="1"/>
  <c r="M1042" i="1"/>
  <c r="M1051" i="1"/>
  <c r="M1047" i="1"/>
  <c r="M1046" i="1"/>
  <c r="M1050" i="1"/>
  <c r="M1049" i="1"/>
  <c r="M1048" i="1"/>
  <c r="M1043" i="1"/>
  <c r="N1039" i="1"/>
  <c r="M1044" i="1"/>
  <c r="M1060" i="1"/>
  <c r="M1059" i="1"/>
  <c r="M1058" i="1"/>
  <c r="M1052" i="1"/>
  <c r="M1053" i="1"/>
  <c r="AF1322" i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M925" i="1"/>
  <c r="N917" i="1"/>
  <c r="M921" i="1"/>
  <c r="M924" i="1"/>
  <c r="AF1127" i="1"/>
  <c r="AF1188" i="1" s="1"/>
  <c r="AF1249" i="1" s="1"/>
  <c r="AF1310" i="1" s="1"/>
  <c r="M1228" i="1"/>
  <c r="M1234" i="1"/>
  <c r="M1230" i="1"/>
  <c r="M1229" i="1"/>
  <c r="M1231" i="1"/>
  <c r="M1226" i="1"/>
  <c r="N1222" i="1"/>
  <c r="M1225" i="1"/>
  <c r="N856" i="1"/>
  <c r="M860" i="1"/>
  <c r="M883" i="1" s="1"/>
  <c r="M865" i="1"/>
  <c r="M866" i="1"/>
  <c r="M867" i="1"/>
  <c r="H930" i="1"/>
  <c r="M938" i="1"/>
  <c r="M991" i="1"/>
  <c r="M983" i="1"/>
  <c r="M992" i="1"/>
  <c r="M999" i="1"/>
  <c r="M998" i="1"/>
  <c r="M997" i="1"/>
  <c r="L1005" i="1"/>
  <c r="M1000" i="1"/>
  <c r="M996" i="1"/>
  <c r="M995" i="1"/>
  <c r="M994" i="1"/>
  <c r="M993" i="1"/>
  <c r="M984" i="1"/>
  <c r="M989" i="1"/>
  <c r="M988" i="1"/>
  <c r="M987" i="1"/>
  <c r="M982" i="1"/>
  <c r="N978" i="1"/>
  <c r="M859" i="1"/>
  <c r="Y785" i="1"/>
  <c r="M935" i="1"/>
  <c r="M936" i="1"/>
  <c r="BP1039" i="1"/>
  <c r="BM1039" i="1"/>
  <c r="M923" i="1"/>
  <c r="M934" i="1"/>
  <c r="AF1176" i="1"/>
  <c r="AF1237" i="1" s="1"/>
  <c r="AF1298" i="1" s="1"/>
  <c r="M933" i="1"/>
  <c r="M986" i="1"/>
  <c r="AF1183" i="1"/>
  <c r="AF1244" i="1" s="1"/>
  <c r="AF1305" i="1" s="1"/>
  <c r="AF1366" i="1" s="1"/>
  <c r="AF1427" i="1" s="1"/>
  <c r="AF1488" i="1" s="1"/>
  <c r="M862" i="1"/>
  <c r="M871" i="1"/>
  <c r="M872" i="1"/>
  <c r="M929" i="1"/>
  <c r="M1286" i="1"/>
  <c r="M1310" i="1" s="1"/>
  <c r="M1294" i="1"/>
  <c r="M1293" i="1"/>
  <c r="M1292" i="1"/>
  <c r="M1287" i="1"/>
  <c r="N1283" i="1"/>
  <c r="M1290" i="1"/>
  <c r="M1295" i="1"/>
  <c r="M1291" i="1"/>
  <c r="M873" i="1"/>
  <c r="M874" i="1"/>
  <c r="M878" i="1"/>
  <c r="L883" i="1"/>
  <c r="M928" i="1"/>
  <c r="M932" i="1"/>
  <c r="AF938" i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AF958" i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M875" i="1"/>
  <c r="M876" i="1"/>
  <c r="H991" i="1"/>
  <c r="M981" i="1"/>
  <c r="M1005" i="1" s="1"/>
  <c r="M990" i="1"/>
  <c r="AF1199" i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954" i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M1174" i="1"/>
  <c r="M1166" i="1"/>
  <c r="M1175" i="1"/>
  <c r="M1182" i="1"/>
  <c r="M1181" i="1"/>
  <c r="M1180" i="1"/>
  <c r="M1183" i="1"/>
  <c r="M1179" i="1"/>
  <c r="M1178" i="1"/>
  <c r="L1188" i="1"/>
  <c r="M1177" i="1"/>
  <c r="M1176" i="1"/>
  <c r="M1167" i="1"/>
  <c r="M1173" i="1"/>
  <c r="M1169" i="1"/>
  <c r="M1168" i="1"/>
  <c r="M1172" i="1"/>
  <c r="M1114" i="1"/>
  <c r="AF1508" i="1"/>
  <c r="AF1569" i="1" s="1"/>
  <c r="AF1630" i="1" s="1"/>
  <c r="AF1691" i="1" s="1"/>
  <c r="AF1752" i="1" s="1"/>
  <c r="AF1813" i="1" s="1"/>
  <c r="AF1874" i="1" s="1"/>
  <c r="AF1935" i="1" s="1"/>
  <c r="AF1996" i="1" s="1"/>
  <c r="O1127" i="1"/>
  <c r="M1171" i="1"/>
  <c r="M1235" i="1"/>
  <c r="M1164" i="1"/>
  <c r="M1188" i="1" s="1"/>
  <c r="M1107" i="1"/>
  <c r="M1108" i="1"/>
  <c r="M1112" i="1"/>
  <c r="H1218" i="1"/>
  <c r="H1279" i="1" s="1"/>
  <c r="H1340" i="1" s="1"/>
  <c r="H1401" i="1" s="1"/>
  <c r="M1122" i="1"/>
  <c r="AF1422" i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H1529" i="1"/>
  <c r="H1479" i="1"/>
  <c r="M1121" i="1"/>
  <c r="BM1161" i="1"/>
  <c r="M1165" i="1"/>
  <c r="M1170" i="1"/>
  <c r="M1106" i="1"/>
  <c r="M1115" i="1"/>
  <c r="M1116" i="1"/>
  <c r="M1232" i="1"/>
  <c r="M1233" i="1"/>
  <c r="AF1359" i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1376" i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Y1455" i="1"/>
  <c r="H1462" i="1"/>
  <c r="H1523" i="1" s="1"/>
  <c r="H1584" i="1" s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M1358" i="1"/>
  <c r="AF1482" i="1"/>
  <c r="AF1543" i="1" s="1"/>
  <c r="AF1604" i="1" s="1"/>
  <c r="AF1665" i="1" s="1"/>
  <c r="AF1726" i="1" s="1"/>
  <c r="AF1787" i="1" s="1"/>
  <c r="M1350" i="1"/>
  <c r="AF1371" i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M1347" i="1"/>
  <c r="M1356" i="1"/>
  <c r="M1352" i="1"/>
  <c r="M1351" i="1"/>
  <c r="M1357" i="1"/>
  <c r="L1371" i="1"/>
  <c r="M1366" i="1"/>
  <c r="M1362" i="1"/>
  <c r="M1361" i="1"/>
  <c r="AF1358" i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M1237" i="1"/>
  <c r="M1238" i="1"/>
  <c r="N1344" i="1"/>
  <c r="M1239" i="1"/>
  <c r="M1240" i="1"/>
  <c r="M1244" i="1"/>
  <c r="L1249" i="1"/>
  <c r="M1289" i="1"/>
  <c r="M1298" i="1"/>
  <c r="M1299" i="1"/>
  <c r="H1334" i="1"/>
  <c r="M1359" i="1"/>
  <c r="Y1395" i="1"/>
  <c r="H1395" i="1"/>
  <c r="M1241" i="1"/>
  <c r="M1242" i="1"/>
  <c r="M1243" i="1"/>
  <c r="M1300" i="1"/>
  <c r="M1301" i="1"/>
  <c r="M1305" i="1"/>
  <c r="L1310" i="1"/>
  <c r="M1348" i="1"/>
  <c r="M1365" i="1"/>
  <c r="M1236" i="1"/>
  <c r="M1302" i="1"/>
  <c r="M1303" i="1"/>
  <c r="M1304" i="1"/>
  <c r="M1227" i="1"/>
  <c r="M1249" i="1" s="1"/>
  <c r="M1297" i="1"/>
  <c r="M1354" i="1"/>
  <c r="M1478" i="1"/>
  <c r="M1474" i="1"/>
  <c r="M1473" i="1"/>
  <c r="M1476" i="1"/>
  <c r="M1487" i="1"/>
  <c r="M1483" i="1"/>
  <c r="M1470" i="1"/>
  <c r="N1466" i="1"/>
  <c r="M1484" i="1"/>
  <c r="M1477" i="1"/>
  <c r="M1480" i="1"/>
  <c r="M1475" i="1"/>
  <c r="M1469" i="1"/>
  <c r="AD1527" i="1"/>
  <c r="O1554" i="1"/>
  <c r="BP1462" i="1"/>
  <c r="Y1516" i="1"/>
  <c r="AF1549" i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AF1614" i="1"/>
  <c r="AF1675" i="1" s="1"/>
  <c r="AF1736" i="1" s="1"/>
  <c r="AF1797" i="1" s="1"/>
  <c r="AF1858" i="1" s="1"/>
  <c r="M1424" i="1"/>
  <c r="M1425" i="1"/>
  <c r="M1426" i="1"/>
  <c r="M1479" i="1"/>
  <c r="N1405" i="1"/>
  <c r="BM1405" i="1"/>
  <c r="M1409" i="1"/>
  <c r="M1414" i="1"/>
  <c r="M1432" i="1" s="1"/>
  <c r="M1415" i="1"/>
  <c r="M1416" i="1"/>
  <c r="G1584" i="1"/>
  <c r="M1412" i="1"/>
  <c r="M1413" i="1"/>
  <c r="M1417" i="1"/>
  <c r="I1462" i="1"/>
  <c r="I1460" i="1" s="1"/>
  <c r="O1859" i="1"/>
  <c r="AD1832" i="1"/>
  <c r="M1472" i="1"/>
  <c r="M1481" i="1"/>
  <c r="M1482" i="1"/>
  <c r="M1488" i="1"/>
  <c r="L1493" i="1"/>
  <c r="M1554" i="1"/>
  <c r="M1543" i="1"/>
  <c r="M1542" i="1"/>
  <c r="M1531" i="1"/>
  <c r="M1544" i="1"/>
  <c r="O1552" i="1"/>
  <c r="M1660" i="1"/>
  <c r="M1659" i="1"/>
  <c r="M1658" i="1"/>
  <c r="M1653" i="1"/>
  <c r="N1649" i="1"/>
  <c r="M1662" i="1"/>
  <c r="M1663" i="1"/>
  <c r="M1656" i="1"/>
  <c r="M1657" i="1"/>
  <c r="L1676" i="1"/>
  <c r="M1664" i="1"/>
  <c r="M1654" i="1"/>
  <c r="M1666" i="1"/>
  <c r="M1665" i="1"/>
  <c r="M1668" i="1"/>
  <c r="M1667" i="1"/>
  <c r="M1670" i="1"/>
  <c r="M1661" i="1"/>
  <c r="M1671" i="1"/>
  <c r="M1655" i="1"/>
  <c r="M1652" i="1"/>
  <c r="AF1502" i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M1610" i="1"/>
  <c r="M1606" i="1"/>
  <c r="M1605" i="1"/>
  <c r="M1604" i="1"/>
  <c r="M1603" i="1"/>
  <c r="M1594" i="1"/>
  <c r="M1615" i="1" s="1"/>
  <c r="O1615" i="1"/>
  <c r="Y1639" i="1"/>
  <c r="H1639" i="1"/>
  <c r="M1530" i="1"/>
  <c r="M1591" i="1"/>
  <c r="AF1919" i="1"/>
  <c r="AF1980" i="1" s="1"/>
  <c r="AF2041" i="1" s="1"/>
  <c r="AF2102" i="1" s="1"/>
  <c r="AF2163" i="1" s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M1546" i="1"/>
  <c r="M1547" i="1"/>
  <c r="M1548" i="1"/>
  <c r="M1607" i="1"/>
  <c r="M1608" i="1"/>
  <c r="M1609" i="1"/>
  <c r="M1793" i="1"/>
  <c r="M1789" i="1"/>
  <c r="M1788" i="1"/>
  <c r="AF1779" i="1"/>
  <c r="AF1840" i="1" s="1"/>
  <c r="AF1901" i="1" s="1"/>
  <c r="AF1962" i="1" s="1"/>
  <c r="AF2023" i="1" s="1"/>
  <c r="AF2084" i="1" s="1"/>
  <c r="AF1848" i="1"/>
  <c r="AF1909" i="1" s="1"/>
  <c r="AD2137" i="1"/>
  <c r="O2164" i="1"/>
  <c r="M1532" i="1"/>
  <c r="M1593" i="1"/>
  <c r="AD1710" i="1"/>
  <c r="AF1841" i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M1848" i="1"/>
  <c r="M1847" i="1"/>
  <c r="M1838" i="1"/>
  <c r="M1837" i="1"/>
  <c r="M1859" i="1" s="1"/>
  <c r="M1843" i="1"/>
  <c r="AF1856" i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M1784" i="1"/>
  <c r="H1956" i="1"/>
  <c r="H1906" i="1"/>
  <c r="M1912" i="1"/>
  <c r="M1713" i="1"/>
  <c r="H1761" i="1"/>
  <c r="N1771" i="1"/>
  <c r="BM1771" i="1"/>
  <c r="M1775" i="1"/>
  <c r="M1780" i="1"/>
  <c r="M1781" i="1"/>
  <c r="M1782" i="1"/>
  <c r="M1967" i="1"/>
  <c r="M1959" i="1"/>
  <c r="M1968" i="1"/>
  <c r="M1975" i="1"/>
  <c r="M1974" i="1"/>
  <c r="M1973" i="1"/>
  <c r="L1981" i="1"/>
  <c r="M1976" i="1"/>
  <c r="M1972" i="1"/>
  <c r="M1971" i="1"/>
  <c r="M1970" i="1"/>
  <c r="M1969" i="1"/>
  <c r="M1960" i="1"/>
  <c r="M1957" i="1"/>
  <c r="M1966" i="1"/>
  <c r="M1962" i="1"/>
  <c r="M1961" i="1"/>
  <c r="M1965" i="1"/>
  <c r="M1964" i="1"/>
  <c r="M1963" i="1"/>
  <c r="M1958" i="1"/>
  <c r="N1954" i="1"/>
  <c r="Y1700" i="1"/>
  <c r="M1778" i="1"/>
  <c r="M1779" i="1"/>
  <c r="M1783" i="1"/>
  <c r="AF2145" i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M1774" i="1"/>
  <c r="M1839" i="1"/>
  <c r="M1840" i="1"/>
  <c r="M1844" i="1"/>
  <c r="M1907" i="1"/>
  <c r="AF2007" i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L2164" i="1"/>
  <c r="M1729" i="1"/>
  <c r="M1730" i="1"/>
  <c r="M1737" i="1" s="1"/>
  <c r="M1731" i="1"/>
  <c r="AF2057" i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M1777" i="1"/>
  <c r="M1786" i="1"/>
  <c r="M1787" i="1"/>
  <c r="AF1970" i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2008" i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O2103" i="1"/>
  <c r="AD2076" i="1"/>
  <c r="BP1954" i="1"/>
  <c r="BM1954" i="1"/>
  <c r="L2126" i="1"/>
  <c r="O2101" i="1" s="1"/>
  <c r="M1790" i="1"/>
  <c r="M1791" i="1"/>
  <c r="M1792" i="1"/>
  <c r="L1859" i="1"/>
  <c r="M1909" i="1"/>
  <c r="AF1984" i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M1785" i="1"/>
  <c r="M1849" i="1"/>
  <c r="M1850" i="1"/>
  <c r="M1854" i="1"/>
  <c r="M1899" i="1"/>
  <c r="M1913" i="1"/>
  <c r="M1776" i="1"/>
  <c r="M1851" i="1"/>
  <c r="M1852" i="1"/>
  <c r="M1853" i="1"/>
  <c r="AF2107" i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M1908" i="1"/>
  <c r="AF2113" i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M2084" i="1"/>
  <c r="M2089" i="1"/>
  <c r="M2095" i="1"/>
  <c r="O2162" i="1"/>
  <c r="N2015" i="1"/>
  <c r="BM2015" i="1"/>
  <c r="M2019" i="1"/>
  <c r="M2024" i="1"/>
  <c r="M2025" i="1"/>
  <c r="M2026" i="1"/>
  <c r="M2022" i="1"/>
  <c r="M2023" i="1"/>
  <c r="M2027" i="1"/>
  <c r="L2234" i="1"/>
  <c r="L2309" i="1"/>
  <c r="N2363" i="1"/>
  <c r="Y2127" i="1"/>
  <c r="H2127" i="1"/>
  <c r="M1910" i="1"/>
  <c r="M1911" i="1"/>
  <c r="M1915" i="1"/>
  <c r="L1920" i="1"/>
  <c r="M2018" i="1"/>
  <c r="M2079" i="1"/>
  <c r="M2088" i="1"/>
  <c r="M2090" i="1"/>
  <c r="M1906" i="1"/>
  <c r="M2021" i="1"/>
  <c r="M2030" i="1"/>
  <c r="M2031" i="1"/>
  <c r="M2082" i="1"/>
  <c r="M2103" i="1" s="1"/>
  <c r="AF2103" i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M2032" i="1"/>
  <c r="M2033" i="1"/>
  <c r="M2037" i="1"/>
  <c r="O2225" i="1"/>
  <c r="AD2198" i="1"/>
  <c r="M2034" i="1"/>
  <c r="M2035" i="1"/>
  <c r="M2036" i="1"/>
  <c r="M2087" i="1"/>
  <c r="M2093" i="1"/>
  <c r="M2029" i="1"/>
  <c r="N1893" i="1"/>
  <c r="BM1893" i="1"/>
  <c r="M1897" i="1"/>
  <c r="M1902" i="1"/>
  <c r="M1903" i="1"/>
  <c r="M1904" i="1"/>
  <c r="M2020" i="1"/>
  <c r="M2086" i="1"/>
  <c r="M1900" i="1"/>
  <c r="M1901" i="1"/>
  <c r="M2081" i="1"/>
  <c r="M2096" i="1"/>
  <c r="M2211" i="1"/>
  <c r="M2217" i="1"/>
  <c r="H2615" i="1"/>
  <c r="Y2615" i="1"/>
  <c r="M2140" i="1"/>
  <c r="M2164" i="1" s="1"/>
  <c r="BP2255" i="1"/>
  <c r="BP2259" i="1"/>
  <c r="H2385" i="1"/>
  <c r="H2446" i="1" s="1"/>
  <c r="H2507" i="1" s="1"/>
  <c r="H2568" i="1" s="1"/>
  <c r="H2629" i="1" s="1"/>
  <c r="H2690" i="1" s="1"/>
  <c r="H2751" i="1" s="1"/>
  <c r="H2333" i="1"/>
  <c r="L2225" i="1"/>
  <c r="M2220" i="1"/>
  <c r="M2216" i="1"/>
  <c r="M2215" i="1"/>
  <c r="M2208" i="1"/>
  <c r="M2202" i="1"/>
  <c r="M2207" i="1"/>
  <c r="M2143" i="1"/>
  <c r="M2152" i="1"/>
  <c r="M2153" i="1"/>
  <c r="M2205" i="1"/>
  <c r="M2225" i="1" s="1"/>
  <c r="M2206" i="1"/>
  <c r="M2219" i="1"/>
  <c r="M2280" i="1"/>
  <c r="M2279" i="1"/>
  <c r="M2278" i="1"/>
  <c r="L2286" i="1"/>
  <c r="M2281" i="1"/>
  <c r="M2277" i="1"/>
  <c r="M2276" i="1"/>
  <c r="M2275" i="1"/>
  <c r="M2274" i="1"/>
  <c r="M2265" i="1"/>
  <c r="M2262" i="1"/>
  <c r="M2270" i="1"/>
  <c r="M2269" i="1"/>
  <c r="M2268" i="1"/>
  <c r="M2263" i="1"/>
  <c r="N2259" i="1"/>
  <c r="M2272" i="1"/>
  <c r="M2273" i="1"/>
  <c r="M2154" i="1"/>
  <c r="M2155" i="1"/>
  <c r="M2159" i="1"/>
  <c r="M2267" i="1"/>
  <c r="AF2536" i="1"/>
  <c r="AF2597" i="1" s="1"/>
  <c r="AF2658" i="1" s="1"/>
  <c r="AF2719" i="1" s="1"/>
  <c r="AF2780" i="1" s="1"/>
  <c r="M2397" i="1"/>
  <c r="M2396" i="1"/>
  <c r="M2387" i="1"/>
  <c r="M2384" i="1"/>
  <c r="M2394" i="1"/>
  <c r="M2386" i="1"/>
  <c r="M2389" i="1"/>
  <c r="M2399" i="1"/>
  <c r="M2392" i="1"/>
  <c r="L2408" i="1"/>
  <c r="M2402" i="1"/>
  <c r="M2390" i="1"/>
  <c r="M2395" i="1"/>
  <c r="M2388" i="1"/>
  <c r="M2398" i="1"/>
  <c r="M2391" i="1"/>
  <c r="H2444" i="1"/>
  <c r="N2381" i="1"/>
  <c r="M2445" i="1"/>
  <c r="M2454" i="1"/>
  <c r="M2450" i="1"/>
  <c r="M2449" i="1"/>
  <c r="M2455" i="1"/>
  <c r="M2447" i="1"/>
  <c r="M2456" i="1"/>
  <c r="M2458" i="1"/>
  <c r="M2452" i="1"/>
  <c r="M2461" i="1"/>
  <c r="M2448" i="1"/>
  <c r="M2464" i="1"/>
  <c r="M2459" i="1"/>
  <c r="M2453" i="1"/>
  <c r="M2457" i="1"/>
  <c r="M2451" i="1"/>
  <c r="O2469" i="1"/>
  <c r="AD2442" i="1"/>
  <c r="Y2310" i="1"/>
  <c r="M2334" i="1"/>
  <c r="M2333" i="1"/>
  <c r="L2347" i="1"/>
  <c r="M2342" i="1"/>
  <c r="Y2371" i="1"/>
  <c r="H2371" i="1"/>
  <c r="AD2564" i="1"/>
  <c r="O2591" i="1"/>
  <c r="N2790" i="1"/>
  <c r="N2320" i="1"/>
  <c r="BM2320" i="1"/>
  <c r="M2324" i="1"/>
  <c r="M2329" i="1"/>
  <c r="M2330" i="1"/>
  <c r="M2331" i="1"/>
  <c r="AF2356" i="1"/>
  <c r="AF2417" i="1" s="1"/>
  <c r="AF2478" i="1" s="1"/>
  <c r="AF2539" i="1" s="1"/>
  <c r="AF2600" i="1" s="1"/>
  <c r="AF2661" i="1" s="1"/>
  <c r="AF2722" i="1" s="1"/>
  <c r="AF2783" i="1" s="1"/>
  <c r="M2327" i="1"/>
  <c r="M2328" i="1"/>
  <c r="M2332" i="1"/>
  <c r="M2340" i="1"/>
  <c r="BM2381" i="1"/>
  <c r="N2609" i="1"/>
  <c r="N2670" i="1" s="1"/>
  <c r="L2553" i="1"/>
  <c r="H2493" i="1"/>
  <c r="M2514" i="1"/>
  <c r="M2513" i="1"/>
  <c r="M2512" i="1"/>
  <c r="M2507" i="1"/>
  <c r="N2503" i="1"/>
  <c r="M2508" i="1"/>
  <c r="M2524" i="1"/>
  <c r="M2523" i="1"/>
  <c r="M2522" i="1"/>
  <c r="M2518" i="1"/>
  <c r="M2323" i="1"/>
  <c r="M2521" i="1"/>
  <c r="M2572" i="1"/>
  <c r="M2570" i="1"/>
  <c r="Y2737" i="1"/>
  <c r="H2737" i="1"/>
  <c r="M2571" i="1"/>
  <c r="M2578" i="1"/>
  <c r="M2573" i="1"/>
  <c r="M2580" i="1"/>
  <c r="M2576" i="1"/>
  <c r="M2583" i="1"/>
  <c r="O2935" i="1"/>
  <c r="O2996" i="1" s="1"/>
  <c r="O3057" i="1" s="1"/>
  <c r="L2614" i="1"/>
  <c r="M2633" i="1"/>
  <c r="M2760" i="1"/>
  <c r="M2752" i="1"/>
  <c r="M2761" i="1"/>
  <c r="M2768" i="1"/>
  <c r="M2767" i="1"/>
  <c r="M2766" i="1"/>
  <c r="L2774" i="1"/>
  <c r="M2769" i="1"/>
  <c r="M2765" i="1"/>
  <c r="M2764" i="1"/>
  <c r="M2750" i="1"/>
  <c r="M2762" i="1"/>
  <c r="M2759" i="1"/>
  <c r="M2753" i="1"/>
  <c r="M2757" i="1"/>
  <c r="M2755" i="1"/>
  <c r="M2763" i="1"/>
  <c r="N2747" i="1"/>
  <c r="M2637" i="1"/>
  <c r="M2569" i="1"/>
  <c r="BP2686" i="1"/>
  <c r="BM2686" i="1"/>
  <c r="M2692" i="1"/>
  <c r="BP2625" i="1"/>
  <c r="T2816" i="1"/>
  <c r="T2817" i="1" s="1"/>
  <c r="M2630" i="1"/>
  <c r="M2639" i="1"/>
  <c r="M2646" i="1"/>
  <c r="M2645" i="1"/>
  <c r="M2644" i="1"/>
  <c r="L2652" i="1"/>
  <c r="M2647" i="1"/>
  <c r="M2643" i="1"/>
  <c r="M2642" i="1"/>
  <c r="M2641" i="1"/>
  <c r="M2640" i="1"/>
  <c r="M2631" i="1"/>
  <c r="M2636" i="1"/>
  <c r="M2635" i="1"/>
  <c r="M2634" i="1"/>
  <c r="M2629" i="1"/>
  <c r="N2625" i="1"/>
  <c r="M2701" i="1"/>
  <c r="M2758" i="1"/>
  <c r="L2713" i="1"/>
  <c r="M2689" i="1"/>
  <c r="M2713" i="1" s="1"/>
  <c r="M2698" i="1"/>
  <c r="M2694" i="1"/>
  <c r="M2693" i="1"/>
  <c r="M2697" i="1"/>
  <c r="M2696" i="1"/>
  <c r="M2695" i="1"/>
  <c r="M2690" i="1"/>
  <c r="N2686" i="1"/>
  <c r="M2707" i="1"/>
  <c r="M2706" i="1"/>
  <c r="M2705" i="1"/>
  <c r="M2756" i="1"/>
  <c r="P3141" i="1"/>
  <c r="Y2797" i="1"/>
  <c r="P2934" i="1"/>
  <c r="P2995" i="1" s="1"/>
  <c r="P3056" i="1" s="1"/>
  <c r="P3117" i="1" s="1"/>
  <c r="P3178" i="1" s="1"/>
  <c r="P3239" i="1" s="1"/>
  <c r="P3300" i="1" s="1"/>
  <c r="P3361" i="1" s="1"/>
  <c r="P3422" i="1" s="1"/>
  <c r="P3483" i="1" s="1"/>
  <c r="O2879" i="1"/>
  <c r="L3023" i="1"/>
  <c r="N3023" i="1" s="1"/>
  <c r="P2881" i="1"/>
  <c r="P2942" i="1" s="1"/>
  <c r="P3003" i="1" s="1"/>
  <c r="P3064" i="1" s="1"/>
  <c r="P3125" i="1" s="1"/>
  <c r="P3186" i="1" s="1"/>
  <c r="P3247" i="1" s="1"/>
  <c r="O2881" i="1"/>
  <c r="L2925" i="1"/>
  <c r="D2987" i="1"/>
  <c r="P2935" i="1"/>
  <c r="P2996" i="1" s="1"/>
  <c r="P3057" i="1" s="1"/>
  <c r="P2888" i="1"/>
  <c r="P2949" i="1" s="1"/>
  <c r="P3010" i="1" s="1"/>
  <c r="P3071" i="1" s="1"/>
  <c r="O2888" i="1"/>
  <c r="G3109" i="1"/>
  <c r="H3408" i="1"/>
  <c r="P2875" i="1"/>
  <c r="O2875" i="1"/>
  <c r="O2936" i="1" s="1"/>
  <c r="O3016" i="1"/>
  <c r="O3019" i="1" s="1"/>
  <c r="H3309" i="1"/>
  <c r="H3361" i="1"/>
  <c r="H3422" i="1" s="1"/>
  <c r="H3483" i="1" s="1"/>
  <c r="M2812" i="1"/>
  <c r="M2835" i="1" s="1"/>
  <c r="M2837" i="1" s="1"/>
  <c r="M2897" i="1" s="1"/>
  <c r="M2824" i="1"/>
  <c r="M2817" i="1"/>
  <c r="M2942" i="1"/>
  <c r="M2938" i="1"/>
  <c r="M2948" i="1"/>
  <c r="M2944" i="1"/>
  <c r="M2940" i="1"/>
  <c r="P2940" i="1" s="1"/>
  <c r="P3001" i="1" s="1"/>
  <c r="P3062" i="1" s="1"/>
  <c r="P3123" i="1" s="1"/>
  <c r="P3184" i="1" s="1"/>
  <c r="P3245" i="1" s="1"/>
  <c r="P3306" i="1" s="1"/>
  <c r="P3367" i="1" s="1"/>
  <c r="P3428" i="1" s="1"/>
  <c r="P3489" i="1" s="1"/>
  <c r="M2946" i="1"/>
  <c r="M2933" i="1"/>
  <c r="M2950" i="1"/>
  <c r="M2952" i="1"/>
  <c r="M2935" i="1"/>
  <c r="M2937" i="1"/>
  <c r="M2947" i="1"/>
  <c r="M2943" i="1"/>
  <c r="M2941" i="1"/>
  <c r="M2939" i="1"/>
  <c r="M2945" i="1"/>
  <c r="M2934" i="1"/>
  <c r="M2951" i="1"/>
  <c r="M2949" i="1"/>
  <c r="H3048" i="1"/>
  <c r="H3109" i="1" s="1"/>
  <c r="H3170" i="1" s="1"/>
  <c r="H3231" i="1" s="1"/>
  <c r="H3292" i="1" s="1"/>
  <c r="H3353" i="1" s="1"/>
  <c r="H3414" i="1" s="1"/>
  <c r="P2880" i="1"/>
  <c r="P2941" i="1" s="1"/>
  <c r="P3002" i="1" s="1"/>
  <c r="O2880" i="1"/>
  <c r="O2941" i="1" s="1"/>
  <c r="O3002" i="1" s="1"/>
  <c r="P2956" i="1"/>
  <c r="L3040" i="1"/>
  <c r="M3059" i="1"/>
  <c r="M2813" i="1"/>
  <c r="P2890" i="1"/>
  <c r="O2890" i="1"/>
  <c r="O2951" i="1" s="1"/>
  <c r="O2926" i="1"/>
  <c r="N2926" i="1" s="1"/>
  <c r="M2936" i="1"/>
  <c r="O2955" i="1"/>
  <c r="O2958" i="1" s="1"/>
  <c r="P2958" i="1" s="1"/>
  <c r="M2828" i="1"/>
  <c r="M2816" i="1"/>
  <c r="M2815" i="1"/>
  <c r="M2821" i="1"/>
  <c r="M2818" i="1"/>
  <c r="L2835" i="1"/>
  <c r="L2837" i="1" s="1"/>
  <c r="M2827" i="1"/>
  <c r="M2826" i="1"/>
  <c r="M2823" i="1"/>
  <c r="M2820" i="1"/>
  <c r="M2825" i="1"/>
  <c r="P2877" i="1"/>
  <c r="P2938" i="1" s="1"/>
  <c r="P2999" i="1" s="1"/>
  <c r="O2877" i="1"/>
  <c r="O2934" i="1"/>
  <c r="O2995" i="1" s="1"/>
  <c r="O3056" i="1" s="1"/>
  <c r="O3117" i="1" s="1"/>
  <c r="O3178" i="1" s="1"/>
  <c r="O3239" i="1" s="1"/>
  <c r="O3300" i="1" s="1"/>
  <c r="O3361" i="1" s="1"/>
  <c r="O3422" i="1" s="1"/>
  <c r="O3483" i="1" s="1"/>
  <c r="L2957" i="1"/>
  <c r="H2932" i="1"/>
  <c r="L3284" i="1"/>
  <c r="O3259" i="1"/>
  <c r="O3263" i="1" s="1"/>
  <c r="M3430" i="1"/>
  <c r="M3426" i="1"/>
  <c r="M3428" i="1"/>
  <c r="M3432" i="1"/>
  <c r="M3421" i="1"/>
  <c r="M3438" i="1"/>
  <c r="M3436" i="1"/>
  <c r="M3440" i="1"/>
  <c r="M3434" i="1"/>
  <c r="M3423" i="1"/>
  <c r="M3425" i="1"/>
  <c r="M3429" i="1"/>
  <c r="M3427" i="1"/>
  <c r="L3445" i="1"/>
  <c r="M3422" i="1"/>
  <c r="M3433" i="1"/>
  <c r="M3439" i="1"/>
  <c r="M3424" i="1"/>
  <c r="N3418" i="1"/>
  <c r="O3445" i="1" s="1"/>
  <c r="P3446" i="1" s="1"/>
  <c r="M3437" i="1"/>
  <c r="M2814" i="1"/>
  <c r="T2818" i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M2822" i="1"/>
  <c r="M2830" i="1"/>
  <c r="P2891" i="1"/>
  <c r="O2891" i="1"/>
  <c r="M2999" i="1"/>
  <c r="M3060" i="1"/>
  <c r="M3063" i="1"/>
  <c r="M3431" i="1"/>
  <c r="M3435" i="1"/>
  <c r="N3756" i="1"/>
  <c r="L3817" i="1"/>
  <c r="M2819" i="1"/>
  <c r="M3058" i="1"/>
  <c r="O3202" i="1"/>
  <c r="P3202" i="1" s="1"/>
  <c r="H3475" i="1"/>
  <c r="H3536" i="1" s="1"/>
  <c r="H3469" i="1"/>
  <c r="M2884" i="1"/>
  <c r="M2886" i="1"/>
  <c r="L2963" i="1"/>
  <c r="H2987" i="1"/>
  <c r="M2996" i="1"/>
  <c r="M3007" i="1"/>
  <c r="M3013" i="1"/>
  <c r="H3042" i="1"/>
  <c r="N3052" i="1"/>
  <c r="O3079" i="1" s="1"/>
  <c r="M3067" i="1"/>
  <c r="M3071" i="1"/>
  <c r="O3385" i="1"/>
  <c r="I2987" i="1"/>
  <c r="I2985" i="1" s="1"/>
  <c r="M3009" i="1"/>
  <c r="M3011" i="1"/>
  <c r="M3069" i="1"/>
  <c r="M3074" i="1"/>
  <c r="H3103" i="1"/>
  <c r="M3794" i="1"/>
  <c r="M3796" i="1"/>
  <c r="M3792" i="1"/>
  <c r="M2882" i="1"/>
  <c r="M2994" i="1"/>
  <c r="M3005" i="1"/>
  <c r="M3056" i="1"/>
  <c r="M3065" i="1"/>
  <c r="H3481" i="1"/>
  <c r="M2878" i="1"/>
  <c r="L2973" i="1"/>
  <c r="L2979" i="1" s="1"/>
  <c r="N2869" i="1"/>
  <c r="O2896" i="1" s="1"/>
  <c r="M3072" i="1"/>
  <c r="M2885" i="1"/>
  <c r="M2887" i="1"/>
  <c r="M2889" i="1"/>
  <c r="M2997" i="1"/>
  <c r="M3491" i="1"/>
  <c r="M3487" i="1"/>
  <c r="M3489" i="1"/>
  <c r="M3493" i="1"/>
  <c r="M3482" i="1"/>
  <c r="M3499" i="1"/>
  <c r="M3497" i="1"/>
  <c r="M3501" i="1"/>
  <c r="M3495" i="1"/>
  <c r="M3484" i="1"/>
  <c r="M3486" i="1"/>
  <c r="M3490" i="1"/>
  <c r="M3488" i="1"/>
  <c r="L3506" i="1"/>
  <c r="M3483" i="1"/>
  <c r="M3494" i="1"/>
  <c r="M3500" i="1"/>
  <c r="M3492" i="1"/>
  <c r="N3479" i="1"/>
  <c r="O3506" i="1" s="1"/>
  <c r="N3658" i="1"/>
  <c r="M2876" i="1"/>
  <c r="N2991" i="1"/>
  <c r="O3018" i="1" s="1"/>
  <c r="P3019" i="1" s="1"/>
  <c r="M3006" i="1"/>
  <c r="L3018" i="1"/>
  <c r="M3057" i="1"/>
  <c r="M3068" i="1"/>
  <c r="M3120" i="1"/>
  <c r="H3370" i="1"/>
  <c r="L2896" i="1"/>
  <c r="M3008" i="1"/>
  <c r="M3010" i="1"/>
  <c r="M3012" i="1"/>
  <c r="M3070" i="1"/>
  <c r="O3324" i="1"/>
  <c r="P3324" i="1" s="1"/>
  <c r="L3755" i="1"/>
  <c r="N3755" i="1" s="1"/>
  <c r="M2883" i="1"/>
  <c r="O2956" i="1"/>
  <c r="M2995" i="1"/>
  <c r="M3004" i="1"/>
  <c r="M3055" i="1"/>
  <c r="M3066" i="1"/>
  <c r="H3225" i="1"/>
  <c r="M3247" i="1"/>
  <c r="M3243" i="1"/>
  <c r="M3245" i="1"/>
  <c r="M3249" i="1"/>
  <c r="M3238" i="1"/>
  <c r="M3253" i="1"/>
  <c r="M3251" i="1"/>
  <c r="M3240" i="1"/>
  <c r="M3255" i="1"/>
  <c r="M3242" i="1"/>
  <c r="M3248" i="1"/>
  <c r="M3239" i="1"/>
  <c r="M3250" i="1"/>
  <c r="N3235" i="1"/>
  <c r="O3262" i="1" s="1"/>
  <c r="P3263" i="1" s="1"/>
  <c r="M3791" i="1"/>
  <c r="M3000" i="1"/>
  <c r="O3141" i="1"/>
  <c r="M3860" i="1"/>
  <c r="M3850" i="1"/>
  <c r="N3845" i="1"/>
  <c r="O3872" i="1" s="1"/>
  <c r="M3853" i="1"/>
  <c r="M3849" i="1"/>
  <c r="M3861" i="1"/>
  <c r="M3858" i="1"/>
  <c r="M3852" i="1"/>
  <c r="M3867" i="1"/>
  <c r="M3851" i="1"/>
  <c r="M3857" i="1"/>
  <c r="H4152" i="1"/>
  <c r="H4163" i="1" s="1"/>
  <c r="H4102" i="1"/>
  <c r="M3119" i="1"/>
  <c r="M3180" i="1"/>
  <c r="H3675" i="1"/>
  <c r="H3725" i="1"/>
  <c r="L3772" i="1"/>
  <c r="M3130" i="1"/>
  <c r="M3132" i="1"/>
  <c r="M3134" i="1"/>
  <c r="M3191" i="1"/>
  <c r="M3193" i="1"/>
  <c r="M3195" i="1"/>
  <c r="M3303" i="1"/>
  <c r="O3613" i="1"/>
  <c r="O3674" i="1" s="1"/>
  <c r="O3735" i="1" s="1"/>
  <c r="O3796" i="1" s="1"/>
  <c r="O3857" i="1" s="1"/>
  <c r="O3918" i="1" s="1"/>
  <c r="O3979" i="1" s="1"/>
  <c r="O4040" i="1" s="1"/>
  <c r="O4101" i="1" s="1"/>
  <c r="O4162" i="1" s="1"/>
  <c r="M3122" i="1"/>
  <c r="M3124" i="1"/>
  <c r="M3183" i="1"/>
  <c r="M3185" i="1"/>
  <c r="M3318" i="1"/>
  <c r="O3604" i="1"/>
  <c r="P3604" i="1"/>
  <c r="P3610" i="1"/>
  <c r="O3610" i="1"/>
  <c r="L3529" i="1"/>
  <c r="O3504" i="1" s="1"/>
  <c r="O3507" i="1" s="1"/>
  <c r="T3555" i="1"/>
  <c r="O3618" i="1"/>
  <c r="P3618" i="1"/>
  <c r="P3679" i="1" s="1"/>
  <c r="P3740" i="1" s="1"/>
  <c r="P3801" i="1" s="1"/>
  <c r="P3862" i="1" s="1"/>
  <c r="P3923" i="1" s="1"/>
  <c r="P3984" i="1" s="1"/>
  <c r="L3833" i="1"/>
  <c r="O3808" i="1"/>
  <c r="O3812" i="1" s="1"/>
  <c r="M3299" i="1"/>
  <c r="M3310" i="1"/>
  <c r="M3118" i="1"/>
  <c r="M3129" i="1"/>
  <c r="M3135" i="1"/>
  <c r="M3179" i="1"/>
  <c r="M3190" i="1"/>
  <c r="M3196" i="1"/>
  <c r="M3306" i="1"/>
  <c r="M3369" i="1"/>
  <c r="M3367" i="1"/>
  <c r="M3371" i="1"/>
  <c r="M3375" i="1"/>
  <c r="M3373" i="1"/>
  <c r="M3362" i="1"/>
  <c r="M3384" i="1" s="1"/>
  <c r="M3377" i="1"/>
  <c r="M3379" i="1"/>
  <c r="M3368" i="1"/>
  <c r="M3370" i="1"/>
  <c r="M3361" i="1"/>
  <c r="L3718" i="1"/>
  <c r="D3780" i="1"/>
  <c r="M3131" i="1"/>
  <c r="M3133" i="1"/>
  <c r="M3192" i="1"/>
  <c r="M3194" i="1"/>
  <c r="M3304" i="1"/>
  <c r="M3308" i="1"/>
  <c r="N3357" i="1"/>
  <c r="O3384" i="1" s="1"/>
  <c r="P3385" i="1" s="1"/>
  <c r="M3365" i="1"/>
  <c r="L3528" i="1"/>
  <c r="E3719" i="1"/>
  <c r="E3780" i="1" s="1"/>
  <c r="E3841" i="1" s="1"/>
  <c r="E3902" i="1" s="1"/>
  <c r="E3963" i="1" s="1"/>
  <c r="E4024" i="1" s="1"/>
  <c r="E4085" i="1" s="1"/>
  <c r="E4146" i="1" s="1"/>
  <c r="E4207" i="1" s="1"/>
  <c r="L3657" i="1"/>
  <c r="M3116" i="1"/>
  <c r="M3127" i="1"/>
  <c r="M3177" i="1"/>
  <c r="M3188" i="1"/>
  <c r="M3374" i="1"/>
  <c r="T3556" i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L3629" i="1"/>
  <c r="L3630" i="1" s="1"/>
  <c r="P3623" i="1"/>
  <c r="O3623" i="1"/>
  <c r="M3123" i="1"/>
  <c r="M3184" i="1"/>
  <c r="L3323" i="1"/>
  <c r="H3347" i="1"/>
  <c r="M3378" i="1"/>
  <c r="O3564" i="1"/>
  <c r="O3629" i="1" s="1"/>
  <c r="L3589" i="1"/>
  <c r="P3607" i="1"/>
  <c r="O3607" i="1"/>
  <c r="O3668" i="1" s="1"/>
  <c r="O3751" i="1"/>
  <c r="M3121" i="1"/>
  <c r="M3182" i="1"/>
  <c r="M3302" i="1"/>
  <c r="M3315" i="1"/>
  <c r="O3616" i="1"/>
  <c r="O3677" i="1" s="1"/>
  <c r="O3738" i="1" s="1"/>
  <c r="O3799" i="1" s="1"/>
  <c r="O3860" i="1" s="1"/>
  <c r="O3921" i="1" s="1"/>
  <c r="O3982" i="1" s="1"/>
  <c r="O4043" i="1" s="1"/>
  <c r="O4104" i="1" s="1"/>
  <c r="O4165" i="1" s="1"/>
  <c r="P3616" i="1"/>
  <c r="M3611" i="1"/>
  <c r="M3676" i="1"/>
  <c r="H3902" i="1"/>
  <c r="H3963" i="1" s="1"/>
  <c r="H4024" i="1" s="1"/>
  <c r="H3896" i="1"/>
  <c r="M3549" i="1"/>
  <c r="M3672" i="1"/>
  <c r="M3674" i="1"/>
  <c r="P3674" i="1" s="1"/>
  <c r="P3735" i="1" s="1"/>
  <c r="P3796" i="1" s="1"/>
  <c r="P3857" i="1" s="1"/>
  <c r="M3680" i="1"/>
  <c r="M3678" i="1"/>
  <c r="M3665" i="1"/>
  <c r="M3682" i="1"/>
  <c r="M3684" i="1"/>
  <c r="M3667" i="1"/>
  <c r="M3669" i="1"/>
  <c r="M3677" i="1"/>
  <c r="M3666" i="1"/>
  <c r="M3736" i="1"/>
  <c r="M3727" i="1"/>
  <c r="M3744" i="1"/>
  <c r="M3742" i="1"/>
  <c r="M3740" i="1"/>
  <c r="M3733" i="1"/>
  <c r="M3743" i="1"/>
  <c r="M3741" i="1"/>
  <c r="M3745" i="1"/>
  <c r="M3739" i="1"/>
  <c r="M3728" i="1"/>
  <c r="N3540" i="1"/>
  <c r="M3545" i="1"/>
  <c r="M3670" i="1"/>
  <c r="M3608" i="1"/>
  <c r="M3621" i="1"/>
  <c r="M3619" i="1"/>
  <c r="M3617" i="1"/>
  <c r="M3605" i="1"/>
  <c r="N3601" i="1"/>
  <c r="O3628" i="1" s="1"/>
  <c r="M3614" i="1"/>
  <c r="M3679" i="1"/>
  <c r="M3730" i="1"/>
  <c r="M3556" i="1"/>
  <c r="O4056" i="1"/>
  <c r="M3547" i="1"/>
  <c r="M3546" i="1"/>
  <c r="M3609" i="1"/>
  <c r="M3612" i="1"/>
  <c r="L3689" i="1"/>
  <c r="M3606" i="1"/>
  <c r="M3622" i="1"/>
  <c r="M3675" i="1"/>
  <c r="C377" i="2"/>
  <c r="C398" i="2" s="1"/>
  <c r="C425" i="2" s="1"/>
  <c r="F372" i="2"/>
  <c r="C743" i="2"/>
  <c r="C764" i="2" s="1"/>
  <c r="C791" i="2" s="1"/>
  <c r="F738" i="2"/>
  <c r="M3673" i="1"/>
  <c r="O3748" i="1"/>
  <c r="O3934" i="1"/>
  <c r="M3551" i="1"/>
  <c r="M3554" i="1"/>
  <c r="M3615" i="1"/>
  <c r="M3668" i="1"/>
  <c r="L4016" i="1"/>
  <c r="O3991" i="1"/>
  <c r="O3995" i="1" s="1"/>
  <c r="P3995" i="1" s="1"/>
  <c r="M3548" i="1"/>
  <c r="M3567" i="1" s="1"/>
  <c r="M3569" i="1" s="1"/>
  <c r="M3620" i="1"/>
  <c r="M3671" i="1"/>
  <c r="O3690" i="1"/>
  <c r="P3690" i="1" s="1"/>
  <c r="G3780" i="1"/>
  <c r="I3719" i="1"/>
  <c r="I3717" i="1" s="1"/>
  <c r="M3731" i="1"/>
  <c r="M3734" i="1"/>
  <c r="H3780" i="1"/>
  <c r="H3841" i="1" s="1"/>
  <c r="M3805" i="1"/>
  <c r="M3803" i="1"/>
  <c r="L3811" i="1"/>
  <c r="M3790" i="1"/>
  <c r="H3774" i="1"/>
  <c r="N3784" i="1"/>
  <c r="O3811" i="1" s="1"/>
  <c r="P3812" i="1" s="1"/>
  <c r="M3799" i="1"/>
  <c r="M3914" i="1"/>
  <c r="L4055" i="1"/>
  <c r="M4040" i="1"/>
  <c r="M4036" i="1"/>
  <c r="M4038" i="1"/>
  <c r="M4042" i="1"/>
  <c r="M4031" i="1"/>
  <c r="M4046" i="1"/>
  <c r="M4050" i="1"/>
  <c r="M4035" i="1"/>
  <c r="M4045" i="1"/>
  <c r="M4043" i="1"/>
  <c r="N4028" i="1"/>
  <c r="O4055" i="1" s="1"/>
  <c r="C1130" i="2"/>
  <c r="C1157" i="2" s="1"/>
  <c r="M3801" i="1"/>
  <c r="M3910" i="1"/>
  <c r="M4034" i="1"/>
  <c r="C154" i="2"/>
  <c r="C181" i="2" s="1"/>
  <c r="F1104" i="2"/>
  <c r="C674" i="6"/>
  <c r="M3558" i="1"/>
  <c r="N3695" i="1"/>
  <c r="L3711" i="1"/>
  <c r="M3726" i="1"/>
  <c r="M3737" i="1"/>
  <c r="M3788" i="1"/>
  <c r="M3797" i="1"/>
  <c r="M3806" i="1"/>
  <c r="F128" i="2"/>
  <c r="M3793" i="1"/>
  <c r="M3795" i="1"/>
  <c r="M4049" i="1"/>
  <c r="C865" i="2"/>
  <c r="C886" i="2" s="1"/>
  <c r="C913" i="2" s="1"/>
  <c r="F860" i="2"/>
  <c r="M3916" i="1"/>
  <c r="M3920" i="1"/>
  <c r="M3909" i="1"/>
  <c r="M3933" i="1" s="1"/>
  <c r="M3926" i="1"/>
  <c r="M3924" i="1"/>
  <c r="M3928" i="1"/>
  <c r="M3922" i="1"/>
  <c r="M3911" i="1"/>
  <c r="M3917" i="1"/>
  <c r="M3915" i="1"/>
  <c r="M3927" i="1"/>
  <c r="M3925" i="1"/>
  <c r="M3923" i="1"/>
  <c r="M3918" i="1"/>
  <c r="M3550" i="1"/>
  <c r="M3553" i="1"/>
  <c r="M3804" i="1"/>
  <c r="N3906" i="1"/>
  <c r="O3933" i="1" s="1"/>
  <c r="P3934" i="1" s="1"/>
  <c r="L3933" i="1"/>
  <c r="M4096" i="1"/>
  <c r="M3729" i="1"/>
  <c r="M4101" i="1"/>
  <c r="M4097" i="1"/>
  <c r="O4117" i="1"/>
  <c r="H4207" i="1"/>
  <c r="C255" i="2"/>
  <c r="C276" i="2" s="1"/>
  <c r="C303" i="2" s="1"/>
  <c r="F250" i="2"/>
  <c r="N3723" i="1"/>
  <c r="O3750" i="1" s="1"/>
  <c r="P3751" i="1" s="1"/>
  <c r="M3738" i="1"/>
  <c r="M3789" i="1"/>
  <c r="M3800" i="1"/>
  <c r="M3855" i="1"/>
  <c r="M3859" i="1"/>
  <c r="M3848" i="1"/>
  <c r="M3865" i="1"/>
  <c r="M3863" i="1"/>
  <c r="M3856" i="1"/>
  <c r="M3854" i="1"/>
  <c r="M3866" i="1"/>
  <c r="M3864" i="1"/>
  <c r="M3862" i="1"/>
  <c r="M4047" i="1"/>
  <c r="C1218" i="2"/>
  <c r="M3802" i="1"/>
  <c r="M3912" i="1"/>
  <c r="M3919" i="1"/>
  <c r="C642" i="2"/>
  <c r="C669" i="2" s="1"/>
  <c r="M3787" i="1"/>
  <c r="M3811" i="1" s="1"/>
  <c r="M3798" i="1"/>
  <c r="L3994" i="1"/>
  <c r="M4093" i="1"/>
  <c r="M4116" i="1" s="1"/>
  <c r="M4102" i="1"/>
  <c r="M4159" i="1"/>
  <c r="M4161" i="1"/>
  <c r="M3973" i="1"/>
  <c r="M3986" i="1"/>
  <c r="M3988" i="1"/>
  <c r="H4041" i="1"/>
  <c r="M4098" i="1"/>
  <c r="M4100" i="1"/>
  <c r="M4157" i="1"/>
  <c r="C499" i="2"/>
  <c r="C520" i="2" s="1"/>
  <c r="C547" i="2" s="1"/>
  <c r="C987" i="2"/>
  <c r="C1008" i="2" s="1"/>
  <c r="C1035" i="2" s="1"/>
  <c r="M3971" i="1"/>
  <c r="M3980" i="1"/>
  <c r="M3994" i="1" s="1"/>
  <c r="M4111" i="1"/>
  <c r="M4109" i="1"/>
  <c r="M4155" i="1"/>
  <c r="M4166" i="1"/>
  <c r="M4172" i="1"/>
  <c r="M3974" i="1"/>
  <c r="H4085" i="1"/>
  <c r="H4146" i="1" s="1"/>
  <c r="M4094" i="1"/>
  <c r="M4105" i="1"/>
  <c r="M4168" i="1"/>
  <c r="M4170" i="1"/>
  <c r="M3987" i="1"/>
  <c r="M4099" i="1"/>
  <c r="M4158" i="1"/>
  <c r="M4162" i="1"/>
  <c r="M3981" i="1"/>
  <c r="L4116" i="1"/>
  <c r="M4156" i="1"/>
  <c r="M3977" i="1"/>
  <c r="M4095" i="1"/>
  <c r="M4108" i="1"/>
  <c r="M4110" i="1"/>
  <c r="N4150" i="1"/>
  <c r="O4177" i="1" s="1"/>
  <c r="P4178" i="1" s="1"/>
  <c r="M4165" i="1"/>
  <c r="L4177" i="1"/>
  <c r="M3975" i="1"/>
  <c r="N4089" i="1"/>
  <c r="O4116" i="1" s="1"/>
  <c r="M4167" i="1"/>
  <c r="M4169" i="1"/>
  <c r="T3601" i="1" l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L3574" i="1"/>
  <c r="L3594" i="1" s="1"/>
  <c r="L3595" i="1" s="1"/>
  <c r="L3597" i="1" s="1"/>
  <c r="M3629" i="1"/>
  <c r="L3570" i="1"/>
  <c r="T2869" i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L2842" i="1"/>
  <c r="L2862" i="1" s="1"/>
  <c r="L2863" i="1" s="1"/>
  <c r="L2865" i="1" s="1"/>
  <c r="P3665" i="1"/>
  <c r="L3816" i="1"/>
  <c r="N3816" i="1" s="1"/>
  <c r="M151" i="1"/>
  <c r="L2295" i="1"/>
  <c r="O2223" i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O120" i="1"/>
  <c r="N120" i="1" s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P2878" i="1"/>
  <c r="P2939" i="1" s="1"/>
  <c r="P3000" i="1" s="1"/>
  <c r="P3061" i="1" s="1"/>
  <c r="P3122" i="1" s="1"/>
  <c r="P3183" i="1" s="1"/>
  <c r="P3244" i="1" s="1"/>
  <c r="P3305" i="1" s="1"/>
  <c r="P3366" i="1" s="1"/>
  <c r="P3427" i="1" s="1"/>
  <c r="P3488" i="1" s="1"/>
  <c r="O2878" i="1"/>
  <c r="O2939" i="1" s="1"/>
  <c r="O3000" i="1" s="1"/>
  <c r="O3061" i="1" s="1"/>
  <c r="O3122" i="1" s="1"/>
  <c r="O3183" i="1" s="1"/>
  <c r="O3244" i="1" s="1"/>
  <c r="O3305" i="1" s="1"/>
  <c r="O3366" i="1" s="1"/>
  <c r="O3427" i="1" s="1"/>
  <c r="O3488" i="1" s="1"/>
  <c r="M3689" i="1"/>
  <c r="P3308" i="1"/>
  <c r="P3369" i="1" s="1"/>
  <c r="P3430" i="1" s="1"/>
  <c r="P3491" i="1" s="1"/>
  <c r="M2591" i="1"/>
  <c r="M1066" i="1"/>
  <c r="M700" i="1"/>
  <c r="BG124" i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O96" i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M3323" i="1"/>
  <c r="M3262" i="1"/>
  <c r="L51" i="1"/>
  <c r="O26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P3614" i="1"/>
  <c r="P3675" i="1" s="1"/>
  <c r="P3736" i="1" s="1"/>
  <c r="P3797" i="1" s="1"/>
  <c r="P3858" i="1" s="1"/>
  <c r="P3919" i="1" s="1"/>
  <c r="P3980" i="1" s="1"/>
  <c r="P4041" i="1" s="1"/>
  <c r="P4102" i="1" s="1"/>
  <c r="P4163" i="1" s="1"/>
  <c r="O3614" i="1"/>
  <c r="O3675" i="1" s="1"/>
  <c r="O3736" i="1" s="1"/>
  <c r="O3797" i="1" s="1"/>
  <c r="O3858" i="1" s="1"/>
  <c r="O3919" i="1" s="1"/>
  <c r="O3980" i="1" s="1"/>
  <c r="O4041" i="1" s="1"/>
  <c r="O4102" i="1" s="1"/>
  <c r="O4163" i="1" s="1"/>
  <c r="M1920" i="1"/>
  <c r="M1798" i="1"/>
  <c r="O1493" i="1"/>
  <c r="AD1466" i="1"/>
  <c r="O822" i="1"/>
  <c r="AD795" i="1"/>
  <c r="P4117" i="1"/>
  <c r="P3627" i="1"/>
  <c r="P3629" i="1"/>
  <c r="O3688" i="1"/>
  <c r="P3688" i="1"/>
  <c r="O3630" i="1"/>
  <c r="P3630" i="1" s="1"/>
  <c r="P3918" i="1"/>
  <c r="P3979" i="1" s="1"/>
  <c r="P4040" i="1" s="1"/>
  <c r="P4101" i="1" s="1"/>
  <c r="P4162" i="1" s="1"/>
  <c r="L3690" i="1"/>
  <c r="L3631" i="1"/>
  <c r="M2957" i="1"/>
  <c r="O2933" i="1"/>
  <c r="P2933" i="1"/>
  <c r="M2652" i="1"/>
  <c r="M1493" i="1"/>
  <c r="M273" i="1"/>
  <c r="M29" i="1"/>
  <c r="M31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P4045" i="1"/>
  <c r="P4106" i="1" s="1"/>
  <c r="P4167" i="1" s="1"/>
  <c r="M2530" i="1"/>
  <c r="M1371" i="1"/>
  <c r="M822" i="1"/>
  <c r="M578" i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O517" i="1"/>
  <c r="AD490" i="1"/>
  <c r="M3018" i="1"/>
  <c r="O3118" i="1"/>
  <c r="O3179" i="1" s="1"/>
  <c r="O3240" i="1" s="1"/>
  <c r="O3301" i="1" s="1"/>
  <c r="O3362" i="1" s="1"/>
  <c r="O3423" i="1" s="1"/>
  <c r="O3484" i="1" s="1"/>
  <c r="I1523" i="1"/>
  <c r="I1521" i="1" s="1"/>
  <c r="M2774" i="1"/>
  <c r="M3079" i="1"/>
  <c r="I3048" i="1"/>
  <c r="I3046" i="1" s="1"/>
  <c r="P3617" i="1"/>
  <c r="P3678" i="1" s="1"/>
  <c r="P3739" i="1" s="1"/>
  <c r="P3800" i="1" s="1"/>
  <c r="P3861" i="1" s="1"/>
  <c r="P3922" i="1" s="1"/>
  <c r="P3983" i="1" s="1"/>
  <c r="P4044" i="1" s="1"/>
  <c r="P4105" i="1" s="1"/>
  <c r="P4166" i="1" s="1"/>
  <c r="O3617" i="1"/>
  <c r="O3678" i="1" s="1"/>
  <c r="O3739" i="1" s="1"/>
  <c r="O3800" i="1" s="1"/>
  <c r="O3861" i="1" s="1"/>
  <c r="O3922" i="1" s="1"/>
  <c r="O3983" i="1" s="1"/>
  <c r="O4044" i="1" s="1"/>
  <c r="O4105" i="1" s="1"/>
  <c r="O4166" i="1" s="1"/>
  <c r="P2885" i="1"/>
  <c r="P2946" i="1" s="1"/>
  <c r="P3007" i="1" s="1"/>
  <c r="P3068" i="1" s="1"/>
  <c r="P3129" i="1" s="1"/>
  <c r="P3190" i="1" s="1"/>
  <c r="P3251" i="1" s="1"/>
  <c r="P3312" i="1" s="1"/>
  <c r="P3373" i="1" s="1"/>
  <c r="P3434" i="1" s="1"/>
  <c r="P3495" i="1" s="1"/>
  <c r="O2885" i="1"/>
  <c r="O2946" i="1" s="1"/>
  <c r="O3007" i="1" s="1"/>
  <c r="O3068" i="1" s="1"/>
  <c r="O3129" i="1" s="1"/>
  <c r="O3190" i="1" s="1"/>
  <c r="O3251" i="1" s="1"/>
  <c r="O3312" i="1" s="1"/>
  <c r="O3373" i="1" s="1"/>
  <c r="O3434" i="1" s="1"/>
  <c r="O3495" i="1" s="1"/>
  <c r="P3609" i="1"/>
  <c r="P3670" i="1" s="1"/>
  <c r="P3731" i="1" s="1"/>
  <c r="P3792" i="1" s="1"/>
  <c r="P3853" i="1" s="1"/>
  <c r="P3914" i="1" s="1"/>
  <c r="P3975" i="1" s="1"/>
  <c r="P4036" i="1" s="1"/>
  <c r="P4097" i="1" s="1"/>
  <c r="P4158" i="1" s="1"/>
  <c r="O3609" i="1"/>
  <c r="O3670" i="1" s="1"/>
  <c r="O3731" i="1" s="1"/>
  <c r="O3792" i="1" s="1"/>
  <c r="O3853" i="1" s="1"/>
  <c r="O3914" i="1" s="1"/>
  <c r="O3975" i="1" s="1"/>
  <c r="O4036" i="1" s="1"/>
  <c r="O4097" i="1" s="1"/>
  <c r="O4158" i="1" s="1"/>
  <c r="H2394" i="1"/>
  <c r="AD1344" i="1"/>
  <c r="O1371" i="1"/>
  <c r="M2286" i="1"/>
  <c r="M2042" i="1"/>
  <c r="M944" i="1"/>
  <c r="O131" i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M3872" i="1"/>
  <c r="M3201" i="1"/>
  <c r="M3445" i="1"/>
  <c r="O189" i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H1540" i="1"/>
  <c r="H1590" i="1"/>
  <c r="M4177" i="1"/>
  <c r="M3750" i="1"/>
  <c r="M3140" i="1"/>
  <c r="P3671" i="1"/>
  <c r="P3732" i="1" s="1"/>
  <c r="P3793" i="1" s="1"/>
  <c r="P3854" i="1" s="1"/>
  <c r="P3915" i="1" s="1"/>
  <c r="P3976" i="1" s="1"/>
  <c r="P4037" i="1" s="1"/>
  <c r="P4098" i="1" s="1"/>
  <c r="P4159" i="1" s="1"/>
  <c r="AD917" i="1"/>
  <c r="O944" i="1"/>
  <c r="M456" i="1"/>
  <c r="P189" i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P3620" i="1"/>
  <c r="P3681" i="1" s="1"/>
  <c r="P3742" i="1" s="1"/>
  <c r="P3803" i="1" s="1"/>
  <c r="P3864" i="1" s="1"/>
  <c r="P3925" i="1" s="1"/>
  <c r="P3986" i="1" s="1"/>
  <c r="P4047" i="1" s="1"/>
  <c r="P4108" i="1" s="1"/>
  <c r="P4169" i="1" s="1"/>
  <c r="O3620" i="1"/>
  <c r="O3681" i="1" s="1"/>
  <c r="O3742" i="1" s="1"/>
  <c r="O3803" i="1" s="1"/>
  <c r="O3864" i="1" s="1"/>
  <c r="O3925" i="1" s="1"/>
  <c r="O3986" i="1" s="1"/>
  <c r="O4047" i="1" s="1"/>
  <c r="O4108" i="1" s="1"/>
  <c r="O4169" i="1" s="1"/>
  <c r="P3605" i="1"/>
  <c r="P3666" i="1" s="1"/>
  <c r="P3727" i="1" s="1"/>
  <c r="P3788" i="1" s="1"/>
  <c r="P3849" i="1" s="1"/>
  <c r="P3910" i="1" s="1"/>
  <c r="P3971" i="1" s="1"/>
  <c r="P4032" i="1" s="1"/>
  <c r="P4093" i="1" s="1"/>
  <c r="P4154" i="1" s="1"/>
  <c r="O3605" i="1"/>
  <c r="O3666" i="1" s="1"/>
  <c r="O3727" i="1" s="1"/>
  <c r="O3788" i="1" s="1"/>
  <c r="O3849" i="1" s="1"/>
  <c r="O3910" i="1" s="1"/>
  <c r="O3971" i="1" s="1"/>
  <c r="O4032" i="1" s="1"/>
  <c r="O4093" i="1" s="1"/>
  <c r="O4154" i="1" s="1"/>
  <c r="M3628" i="1"/>
  <c r="M3630" i="1" s="1"/>
  <c r="M3690" i="1" s="1"/>
  <c r="O3679" i="1"/>
  <c r="O3740" i="1" s="1"/>
  <c r="O3801" i="1" s="1"/>
  <c r="O3862" i="1" s="1"/>
  <c r="O3923" i="1" s="1"/>
  <c r="O3984" i="1" s="1"/>
  <c r="O4045" i="1" s="1"/>
  <c r="O4106" i="1" s="1"/>
  <c r="O4167" i="1" s="1"/>
  <c r="O3665" i="1"/>
  <c r="P2876" i="1"/>
  <c r="P2937" i="1" s="1"/>
  <c r="P2998" i="1" s="1"/>
  <c r="P3059" i="1" s="1"/>
  <c r="P3120" i="1" s="1"/>
  <c r="P3181" i="1" s="1"/>
  <c r="P3242" i="1" s="1"/>
  <c r="P3303" i="1" s="1"/>
  <c r="P3364" i="1" s="1"/>
  <c r="P3425" i="1" s="1"/>
  <c r="P3486" i="1" s="1"/>
  <c r="O2876" i="1"/>
  <c r="M3506" i="1"/>
  <c r="H2455" i="1"/>
  <c r="H2505" i="1"/>
  <c r="M1676" i="1"/>
  <c r="O1676" i="1"/>
  <c r="AD1649" i="1"/>
  <c r="AD185" i="1"/>
  <c r="O212" i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M4055" i="1"/>
  <c r="P3622" i="1"/>
  <c r="P3683" i="1" s="1"/>
  <c r="P3744" i="1" s="1"/>
  <c r="P3805" i="1" s="1"/>
  <c r="P3866" i="1" s="1"/>
  <c r="P3927" i="1" s="1"/>
  <c r="P3988" i="1" s="1"/>
  <c r="P4049" i="1" s="1"/>
  <c r="P4110" i="1" s="1"/>
  <c r="P4171" i="1" s="1"/>
  <c r="O3622" i="1"/>
  <c r="O3683" i="1" s="1"/>
  <c r="O3744" i="1" s="1"/>
  <c r="O3805" i="1" s="1"/>
  <c r="O3866" i="1" s="1"/>
  <c r="O3927" i="1" s="1"/>
  <c r="O3988" i="1" s="1"/>
  <c r="O4049" i="1" s="1"/>
  <c r="O4110" i="1" s="1"/>
  <c r="O4171" i="1" s="1"/>
  <c r="P3619" i="1"/>
  <c r="P3680" i="1" s="1"/>
  <c r="P3741" i="1" s="1"/>
  <c r="P3802" i="1" s="1"/>
  <c r="P3863" i="1" s="1"/>
  <c r="P3924" i="1" s="1"/>
  <c r="P3985" i="1" s="1"/>
  <c r="P4046" i="1" s="1"/>
  <c r="P4107" i="1" s="1"/>
  <c r="P4168" i="1" s="1"/>
  <c r="O3619" i="1"/>
  <c r="O3680" i="1" s="1"/>
  <c r="O3741" i="1" s="1"/>
  <c r="O3802" i="1" s="1"/>
  <c r="O3863" i="1" s="1"/>
  <c r="O3924" i="1" s="1"/>
  <c r="O3985" i="1" s="1"/>
  <c r="O4046" i="1" s="1"/>
  <c r="O4107" i="1" s="1"/>
  <c r="O4168" i="1" s="1"/>
  <c r="P3507" i="1"/>
  <c r="O2938" i="1"/>
  <c r="O2999" i="1" s="1"/>
  <c r="O3060" i="1" s="1"/>
  <c r="O3121" i="1" s="1"/>
  <c r="O3182" i="1" s="1"/>
  <c r="O3243" i="1" s="1"/>
  <c r="O3304" i="1" s="1"/>
  <c r="O3365" i="1" s="1"/>
  <c r="O3426" i="1" s="1"/>
  <c r="O3487" i="1" s="1"/>
  <c r="O3080" i="1"/>
  <c r="I3109" i="1"/>
  <c r="I3107" i="1" s="1"/>
  <c r="G3170" i="1"/>
  <c r="AD2259" i="1"/>
  <c r="O2286" i="1"/>
  <c r="O1920" i="1"/>
  <c r="AD1893" i="1"/>
  <c r="O2042" i="1"/>
  <c r="AD2015" i="1"/>
  <c r="M1981" i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P3606" i="1"/>
  <c r="P3667" i="1" s="1"/>
  <c r="P3728" i="1" s="1"/>
  <c r="P3789" i="1" s="1"/>
  <c r="P3850" i="1" s="1"/>
  <c r="P3911" i="1" s="1"/>
  <c r="P3972" i="1" s="1"/>
  <c r="P4033" i="1" s="1"/>
  <c r="P4094" i="1" s="1"/>
  <c r="P4155" i="1" s="1"/>
  <c r="O3606" i="1"/>
  <c r="O3667" i="1" s="1"/>
  <c r="O3728" i="1" s="1"/>
  <c r="O3789" i="1" s="1"/>
  <c r="O3850" i="1" s="1"/>
  <c r="O3911" i="1" s="1"/>
  <c r="O3972" i="1" s="1"/>
  <c r="O4033" i="1" s="1"/>
  <c r="O4094" i="1" s="1"/>
  <c r="O4155" i="1" s="1"/>
  <c r="P3621" i="1"/>
  <c r="P3682" i="1" s="1"/>
  <c r="P3743" i="1" s="1"/>
  <c r="P3804" i="1" s="1"/>
  <c r="P3865" i="1" s="1"/>
  <c r="P3926" i="1" s="1"/>
  <c r="P3987" i="1" s="1"/>
  <c r="P4048" i="1" s="1"/>
  <c r="P4109" i="1" s="1"/>
  <c r="P4170" i="1" s="1"/>
  <c r="O3621" i="1"/>
  <c r="O3682" i="1" s="1"/>
  <c r="O3743" i="1" s="1"/>
  <c r="O3804" i="1" s="1"/>
  <c r="O3865" i="1" s="1"/>
  <c r="O3926" i="1" s="1"/>
  <c r="O3987" i="1" s="1"/>
  <c r="O4048" i="1" s="1"/>
  <c r="O4109" i="1" s="1"/>
  <c r="O4170" i="1" s="1"/>
  <c r="P3060" i="1"/>
  <c r="P3121" i="1" s="1"/>
  <c r="P3182" i="1" s="1"/>
  <c r="P3243" i="1" s="1"/>
  <c r="P3304" i="1" s="1"/>
  <c r="P3365" i="1" s="1"/>
  <c r="P3426" i="1" s="1"/>
  <c r="P3487" i="1" s="1"/>
  <c r="O2940" i="1"/>
  <c r="O3001" i="1" s="1"/>
  <c r="O3062" i="1" s="1"/>
  <c r="O3123" i="1" s="1"/>
  <c r="O3184" i="1" s="1"/>
  <c r="O3245" i="1" s="1"/>
  <c r="O3306" i="1" s="1"/>
  <c r="O3367" i="1" s="1"/>
  <c r="O3428" i="1" s="1"/>
  <c r="O3489" i="1" s="1"/>
  <c r="M1127" i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O69" i="1"/>
  <c r="O130" i="1" s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P69" i="1"/>
  <c r="P130" i="1" s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AD307" i="1"/>
  <c r="O334" i="1"/>
  <c r="AF350" i="1"/>
  <c r="AE303" i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L278" i="1"/>
  <c r="N278" i="1" s="1"/>
  <c r="O3608" i="1"/>
  <c r="O3669" i="1" s="1"/>
  <c r="O3730" i="1" s="1"/>
  <c r="O3791" i="1" s="1"/>
  <c r="O3852" i="1" s="1"/>
  <c r="O3913" i="1" s="1"/>
  <c r="O3974" i="1" s="1"/>
  <c r="O4035" i="1" s="1"/>
  <c r="O4096" i="1" s="1"/>
  <c r="O4157" i="1" s="1"/>
  <c r="P3608" i="1"/>
  <c r="P3669" i="1" s="1"/>
  <c r="P3730" i="1" s="1"/>
  <c r="P3791" i="1" s="1"/>
  <c r="P3852" i="1" s="1"/>
  <c r="P3913" i="1" s="1"/>
  <c r="P3974" i="1" s="1"/>
  <c r="P4035" i="1" s="1"/>
  <c r="P4096" i="1" s="1"/>
  <c r="P4157" i="1" s="1"/>
  <c r="P3080" i="1"/>
  <c r="O2949" i="1"/>
  <c r="O3010" i="1" s="1"/>
  <c r="O3071" i="1" s="1"/>
  <c r="O3132" i="1" s="1"/>
  <c r="O3193" i="1" s="1"/>
  <c r="O3254" i="1" s="1"/>
  <c r="O3315" i="1" s="1"/>
  <c r="O3376" i="1" s="1"/>
  <c r="O3437" i="1" s="1"/>
  <c r="O3498" i="1" s="1"/>
  <c r="M2896" i="1"/>
  <c r="M2898" i="1" s="1"/>
  <c r="M2958" i="1" s="1"/>
  <c r="O2347" i="1"/>
  <c r="AD2320" i="1"/>
  <c r="O1432" i="1"/>
  <c r="AD1405" i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P3132" i="1"/>
  <c r="P3193" i="1" s="1"/>
  <c r="P3254" i="1" s="1"/>
  <c r="P3315" i="1" s="1"/>
  <c r="P3376" i="1" s="1"/>
  <c r="P3437" i="1" s="1"/>
  <c r="P3498" i="1" s="1"/>
  <c r="O2530" i="1"/>
  <c r="AD2503" i="1"/>
  <c r="H2017" i="1"/>
  <c r="H1967" i="1"/>
  <c r="O395" i="1"/>
  <c r="AD368" i="1"/>
  <c r="H1163" i="1"/>
  <c r="H1113" i="1"/>
  <c r="H625" i="1"/>
  <c r="H675" i="1"/>
  <c r="L279" i="1"/>
  <c r="N218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O138" i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O3611" i="1"/>
  <c r="O3672" i="1" s="1"/>
  <c r="O3733" i="1" s="1"/>
  <c r="O3794" i="1" s="1"/>
  <c r="O3855" i="1" s="1"/>
  <c r="O3916" i="1" s="1"/>
  <c r="O3977" i="1" s="1"/>
  <c r="O4038" i="1" s="1"/>
  <c r="O4099" i="1" s="1"/>
  <c r="O4160" i="1" s="1"/>
  <c r="P3611" i="1"/>
  <c r="P3672" i="1" s="1"/>
  <c r="P3733" i="1" s="1"/>
  <c r="P3794" i="1" s="1"/>
  <c r="P3855" i="1" s="1"/>
  <c r="P3916" i="1" s="1"/>
  <c r="P3977" i="1" s="1"/>
  <c r="P4038" i="1" s="1"/>
  <c r="P4099" i="1" s="1"/>
  <c r="P4160" i="1" s="1"/>
  <c r="P3118" i="1"/>
  <c r="P3179" i="1" s="1"/>
  <c r="P3240" i="1" s="1"/>
  <c r="P3301" i="1" s="1"/>
  <c r="P3362" i="1" s="1"/>
  <c r="P3423" i="1" s="1"/>
  <c r="P3484" i="1" s="1"/>
  <c r="O1005" i="1"/>
  <c r="AD978" i="1"/>
  <c r="AD1039" i="1"/>
  <c r="O1066" i="1"/>
  <c r="H198" i="1"/>
  <c r="H248" i="1"/>
  <c r="P138" i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L2370" i="1"/>
  <c r="N2424" i="1"/>
  <c r="O3873" i="1"/>
  <c r="P3873" i="1" s="1"/>
  <c r="H3431" i="1"/>
  <c r="O3063" i="1"/>
  <c r="O3124" i="1" s="1"/>
  <c r="O3185" i="1" s="1"/>
  <c r="O3246" i="1" s="1"/>
  <c r="O3307" i="1" s="1"/>
  <c r="O3368" i="1" s="1"/>
  <c r="O3429" i="1" s="1"/>
  <c r="O3490" i="1" s="1"/>
  <c r="O2284" i="1"/>
  <c r="AD856" i="1"/>
  <c r="O883" i="1"/>
  <c r="D364" i="1"/>
  <c r="L302" i="1"/>
  <c r="M212" i="1"/>
  <c r="O3719" i="1"/>
  <c r="N3719" i="1" s="1"/>
  <c r="O3684" i="1"/>
  <c r="O3745" i="1" s="1"/>
  <c r="O3806" i="1" s="1"/>
  <c r="O3867" i="1" s="1"/>
  <c r="O3928" i="1" s="1"/>
  <c r="O3989" i="1" s="1"/>
  <c r="O4050" i="1" s="1"/>
  <c r="O4111" i="1" s="1"/>
  <c r="O4172" i="1" s="1"/>
  <c r="H3492" i="1"/>
  <c r="P2882" i="1"/>
  <c r="P2943" i="1" s="1"/>
  <c r="P3004" i="1" s="1"/>
  <c r="P3065" i="1" s="1"/>
  <c r="P3126" i="1" s="1"/>
  <c r="P3187" i="1" s="1"/>
  <c r="P3248" i="1" s="1"/>
  <c r="P3309" i="1" s="1"/>
  <c r="P3370" i="1" s="1"/>
  <c r="P3431" i="1" s="1"/>
  <c r="P3492" i="1" s="1"/>
  <c r="O2882" i="1"/>
  <c r="O2943" i="1" s="1"/>
  <c r="O3004" i="1" s="1"/>
  <c r="O3065" i="1" s="1"/>
  <c r="O3126" i="1" s="1"/>
  <c r="O3187" i="1" s="1"/>
  <c r="O3248" i="1" s="1"/>
  <c r="O3309" i="1" s="1"/>
  <c r="O3370" i="1" s="1"/>
  <c r="O3431" i="1" s="1"/>
  <c r="O3492" i="1" s="1"/>
  <c r="O2952" i="1"/>
  <c r="O3013" i="1" s="1"/>
  <c r="O3074" i="1" s="1"/>
  <c r="O3135" i="1" s="1"/>
  <c r="O3196" i="1" s="1"/>
  <c r="O3257" i="1" s="1"/>
  <c r="O3318" i="1" s="1"/>
  <c r="O3379" i="1" s="1"/>
  <c r="O3440" i="1" s="1"/>
  <c r="O3501" i="1" s="1"/>
  <c r="P3063" i="1"/>
  <c r="P3124" i="1" s="1"/>
  <c r="P3185" i="1" s="1"/>
  <c r="P3246" i="1" s="1"/>
  <c r="P3307" i="1" s="1"/>
  <c r="P3368" i="1" s="1"/>
  <c r="P3429" i="1" s="1"/>
  <c r="P3490" i="1" s="1"/>
  <c r="O2997" i="1"/>
  <c r="O3058" i="1" s="1"/>
  <c r="O3119" i="1" s="1"/>
  <c r="O3180" i="1" s="1"/>
  <c r="O3241" i="1" s="1"/>
  <c r="O3302" i="1" s="1"/>
  <c r="O3363" i="1" s="1"/>
  <c r="O3424" i="1" s="1"/>
  <c r="O3485" i="1" s="1"/>
  <c r="M2469" i="1"/>
  <c r="P3615" i="1"/>
  <c r="P3676" i="1" s="1"/>
  <c r="P3737" i="1" s="1"/>
  <c r="P3798" i="1" s="1"/>
  <c r="P3859" i="1" s="1"/>
  <c r="P3920" i="1" s="1"/>
  <c r="P3981" i="1" s="1"/>
  <c r="P4042" i="1" s="1"/>
  <c r="P4103" i="1" s="1"/>
  <c r="P4164" i="1" s="1"/>
  <c r="O3615" i="1"/>
  <c r="O3676" i="1" s="1"/>
  <c r="O3737" i="1" s="1"/>
  <c r="O3798" i="1" s="1"/>
  <c r="O3859" i="1" s="1"/>
  <c r="O3920" i="1" s="1"/>
  <c r="O3981" i="1" s="1"/>
  <c r="O4042" i="1" s="1"/>
  <c r="O4103" i="1" s="1"/>
  <c r="O4164" i="1" s="1"/>
  <c r="P3677" i="1"/>
  <c r="P3738" i="1" s="1"/>
  <c r="P3799" i="1" s="1"/>
  <c r="P3860" i="1" s="1"/>
  <c r="P3921" i="1" s="1"/>
  <c r="P3982" i="1" s="1"/>
  <c r="P4043" i="1" s="1"/>
  <c r="P4104" i="1" s="1"/>
  <c r="P4165" i="1" s="1"/>
  <c r="P3684" i="1"/>
  <c r="P3745" i="1" s="1"/>
  <c r="P3806" i="1" s="1"/>
  <c r="P3867" i="1" s="1"/>
  <c r="P3928" i="1" s="1"/>
  <c r="P3989" i="1" s="1"/>
  <c r="P4050" i="1" s="1"/>
  <c r="P4111" i="1" s="1"/>
  <c r="P4172" i="1" s="1"/>
  <c r="P3017" i="1"/>
  <c r="O2959" i="1"/>
  <c r="P2959" i="1" s="1"/>
  <c r="O3017" i="1"/>
  <c r="O2898" i="1"/>
  <c r="P2898" i="1" s="1"/>
  <c r="P2895" i="1"/>
  <c r="P2897" i="1"/>
  <c r="L3024" i="1"/>
  <c r="N2963" i="1"/>
  <c r="P2952" i="1"/>
  <c r="P3013" i="1" s="1"/>
  <c r="P3074" i="1" s="1"/>
  <c r="P3135" i="1" s="1"/>
  <c r="P3196" i="1" s="1"/>
  <c r="P3257" i="1" s="1"/>
  <c r="P3318" i="1" s="1"/>
  <c r="P3379" i="1" s="1"/>
  <c r="P3440" i="1" s="1"/>
  <c r="P3501" i="1" s="1"/>
  <c r="H2943" i="1"/>
  <c r="H2993" i="1"/>
  <c r="P2936" i="1"/>
  <c r="P2997" i="1" s="1"/>
  <c r="P3058" i="1" s="1"/>
  <c r="P3119" i="1" s="1"/>
  <c r="P3180" i="1" s="1"/>
  <c r="P3241" i="1" s="1"/>
  <c r="P3302" i="1" s="1"/>
  <c r="P3363" i="1" s="1"/>
  <c r="P3424" i="1" s="1"/>
  <c r="P3485" i="1" s="1"/>
  <c r="AD2381" i="1"/>
  <c r="O2408" i="1"/>
  <c r="O1981" i="1"/>
  <c r="AD1954" i="1"/>
  <c r="O1798" i="1"/>
  <c r="AD1771" i="1"/>
  <c r="I181" i="1"/>
  <c r="I179" i="1" s="1"/>
  <c r="AF179" i="1"/>
  <c r="AF192" i="1"/>
  <c r="P66" i="1"/>
  <c r="O66" i="1"/>
  <c r="M90" i="1"/>
  <c r="AI186" i="1"/>
  <c r="AI239" i="1" s="1"/>
  <c r="AI242" i="1" s="1"/>
  <c r="L172" i="1"/>
  <c r="O3729" i="1"/>
  <c r="O3790" i="1" s="1"/>
  <c r="O3851" i="1" s="1"/>
  <c r="O3912" i="1" s="1"/>
  <c r="O3973" i="1" s="1"/>
  <c r="O4034" i="1" s="1"/>
  <c r="O4095" i="1" s="1"/>
  <c r="O4156" i="1" s="1"/>
  <c r="P2883" i="1"/>
  <c r="P2944" i="1" s="1"/>
  <c r="P3005" i="1" s="1"/>
  <c r="P3066" i="1" s="1"/>
  <c r="P3127" i="1" s="1"/>
  <c r="P3188" i="1" s="1"/>
  <c r="P3249" i="1" s="1"/>
  <c r="P3310" i="1" s="1"/>
  <c r="P3371" i="1" s="1"/>
  <c r="P3432" i="1" s="1"/>
  <c r="P3493" i="1" s="1"/>
  <c r="O2883" i="1"/>
  <c r="O2944" i="1" s="1"/>
  <c r="O3005" i="1" s="1"/>
  <c r="O3066" i="1" s="1"/>
  <c r="O3127" i="1" s="1"/>
  <c r="O3188" i="1" s="1"/>
  <c r="O3249" i="1" s="1"/>
  <c r="O3310" i="1" s="1"/>
  <c r="O3371" i="1" s="1"/>
  <c r="O3432" i="1" s="1"/>
  <c r="O3493" i="1" s="1"/>
  <c r="O2886" i="1"/>
  <c r="O2947" i="1" s="1"/>
  <c r="O3008" i="1" s="1"/>
  <c r="O3069" i="1" s="1"/>
  <c r="O3130" i="1" s="1"/>
  <c r="O3191" i="1" s="1"/>
  <c r="O3252" i="1" s="1"/>
  <c r="O3313" i="1" s="1"/>
  <c r="O3374" i="1" s="1"/>
  <c r="O3435" i="1" s="1"/>
  <c r="O3496" i="1" s="1"/>
  <c r="P2886" i="1"/>
  <c r="P2947" i="1" s="1"/>
  <c r="P3008" i="1" s="1"/>
  <c r="P3069" i="1" s="1"/>
  <c r="P3130" i="1" s="1"/>
  <c r="P3191" i="1" s="1"/>
  <c r="P3252" i="1" s="1"/>
  <c r="P3313" i="1" s="1"/>
  <c r="P3374" i="1" s="1"/>
  <c r="P3435" i="1" s="1"/>
  <c r="P3496" i="1" s="1"/>
  <c r="L2838" i="1"/>
  <c r="L2897" i="1"/>
  <c r="L2898" i="1" s="1"/>
  <c r="O3012" i="1"/>
  <c r="O3073" i="1" s="1"/>
  <c r="O3134" i="1" s="1"/>
  <c r="O3195" i="1" s="1"/>
  <c r="O3256" i="1" s="1"/>
  <c r="O3317" i="1" s="1"/>
  <c r="O3378" i="1" s="1"/>
  <c r="O3439" i="1" s="1"/>
  <c r="O3500" i="1" s="1"/>
  <c r="L2986" i="1"/>
  <c r="D3048" i="1"/>
  <c r="M2347" i="1"/>
  <c r="O1249" i="1"/>
  <c r="AD1222" i="1"/>
  <c r="O761" i="1"/>
  <c r="AD734" i="1"/>
  <c r="AD551" i="1"/>
  <c r="O578" i="1"/>
  <c r="G303" i="1"/>
  <c r="I242" i="1"/>
  <c r="I240" i="1" s="1"/>
  <c r="L152" i="1"/>
  <c r="L153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O87" i="1"/>
  <c r="O91" i="1" s="1"/>
  <c r="L112" i="1"/>
  <c r="P4056" i="1"/>
  <c r="L3691" i="1"/>
  <c r="P3668" i="1"/>
  <c r="P3729" i="1" s="1"/>
  <c r="P3790" i="1" s="1"/>
  <c r="P3851" i="1" s="1"/>
  <c r="P3912" i="1" s="1"/>
  <c r="P3973" i="1" s="1"/>
  <c r="P4034" i="1" s="1"/>
  <c r="P4095" i="1" s="1"/>
  <c r="P4156" i="1" s="1"/>
  <c r="D3841" i="1"/>
  <c r="L3779" i="1"/>
  <c r="P2889" i="1"/>
  <c r="P2950" i="1" s="1"/>
  <c r="P3011" i="1" s="1"/>
  <c r="P3072" i="1" s="1"/>
  <c r="P3133" i="1" s="1"/>
  <c r="P3194" i="1" s="1"/>
  <c r="P3255" i="1" s="1"/>
  <c r="P3316" i="1" s="1"/>
  <c r="P3377" i="1" s="1"/>
  <c r="P3438" i="1" s="1"/>
  <c r="P3499" i="1" s="1"/>
  <c r="O2889" i="1"/>
  <c r="O2950" i="1" s="1"/>
  <c r="O3011" i="1" s="1"/>
  <c r="O3072" i="1" s="1"/>
  <c r="O3133" i="1" s="1"/>
  <c r="O3194" i="1" s="1"/>
  <c r="O3255" i="1" s="1"/>
  <c r="O3316" i="1" s="1"/>
  <c r="O3377" i="1" s="1"/>
  <c r="O3438" i="1" s="1"/>
  <c r="O3499" i="1" s="1"/>
  <c r="O2884" i="1"/>
  <c r="O2945" i="1" s="1"/>
  <c r="O3006" i="1" s="1"/>
  <c r="O3067" i="1" s="1"/>
  <c r="O3128" i="1" s="1"/>
  <c r="O3189" i="1" s="1"/>
  <c r="O3250" i="1" s="1"/>
  <c r="O3311" i="1" s="1"/>
  <c r="O3372" i="1" s="1"/>
  <c r="O3433" i="1" s="1"/>
  <c r="O3494" i="1" s="1"/>
  <c r="P2884" i="1"/>
  <c r="P2945" i="1" s="1"/>
  <c r="P3006" i="1" s="1"/>
  <c r="P3067" i="1" s="1"/>
  <c r="P3128" i="1" s="1"/>
  <c r="P3189" i="1" s="1"/>
  <c r="P3250" i="1" s="1"/>
  <c r="P3311" i="1" s="1"/>
  <c r="P3372" i="1" s="1"/>
  <c r="P3433" i="1" s="1"/>
  <c r="P3494" i="1" s="1"/>
  <c r="N3817" i="1"/>
  <c r="L3878" i="1"/>
  <c r="P2951" i="1"/>
  <c r="P3012" i="1" s="1"/>
  <c r="P3073" i="1" s="1"/>
  <c r="P3134" i="1" s="1"/>
  <c r="P3195" i="1" s="1"/>
  <c r="P3256" i="1" s="1"/>
  <c r="P3317" i="1" s="1"/>
  <c r="P3378" i="1" s="1"/>
  <c r="P3439" i="1" s="1"/>
  <c r="P3500" i="1" s="1"/>
  <c r="O2713" i="1"/>
  <c r="AD2686" i="1"/>
  <c r="O2774" i="1"/>
  <c r="AD2747" i="1"/>
  <c r="N2731" i="1"/>
  <c r="L2675" i="1"/>
  <c r="O1310" i="1"/>
  <c r="AD1283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O151" i="1"/>
  <c r="AD124" i="1"/>
  <c r="I3780" i="1"/>
  <c r="I3778" i="1" s="1"/>
  <c r="G3841" i="1"/>
  <c r="P3612" i="1"/>
  <c r="P3673" i="1" s="1"/>
  <c r="P3734" i="1" s="1"/>
  <c r="P3795" i="1" s="1"/>
  <c r="P3856" i="1" s="1"/>
  <c r="P3917" i="1" s="1"/>
  <c r="P3978" i="1" s="1"/>
  <c r="P4039" i="1" s="1"/>
  <c r="P4100" i="1" s="1"/>
  <c r="P4161" i="1" s="1"/>
  <c r="O3612" i="1"/>
  <c r="O3673" i="1" s="1"/>
  <c r="O3734" i="1" s="1"/>
  <c r="O3795" i="1" s="1"/>
  <c r="O3856" i="1" s="1"/>
  <c r="O3917" i="1" s="1"/>
  <c r="O3978" i="1" s="1"/>
  <c r="O4039" i="1" s="1"/>
  <c r="O4100" i="1" s="1"/>
  <c r="O4161" i="1" s="1"/>
  <c r="O3671" i="1"/>
  <c r="O3732" i="1" s="1"/>
  <c r="O3793" i="1" s="1"/>
  <c r="O3854" i="1" s="1"/>
  <c r="O3915" i="1" s="1"/>
  <c r="O3976" i="1" s="1"/>
  <c r="O4037" i="1" s="1"/>
  <c r="O4098" i="1" s="1"/>
  <c r="O4159" i="1" s="1"/>
  <c r="H3736" i="1"/>
  <c r="H3786" i="1"/>
  <c r="P2887" i="1"/>
  <c r="P2948" i="1" s="1"/>
  <c r="P3009" i="1" s="1"/>
  <c r="P3070" i="1" s="1"/>
  <c r="P3131" i="1" s="1"/>
  <c r="P3192" i="1" s="1"/>
  <c r="P3253" i="1" s="1"/>
  <c r="P3314" i="1" s="1"/>
  <c r="P3375" i="1" s="1"/>
  <c r="P3436" i="1" s="1"/>
  <c r="P3497" i="1" s="1"/>
  <c r="O2887" i="1"/>
  <c r="O2948" i="1" s="1"/>
  <c r="O3009" i="1" s="1"/>
  <c r="O3070" i="1" s="1"/>
  <c r="O3131" i="1" s="1"/>
  <c r="O3192" i="1" s="1"/>
  <c r="O3253" i="1" s="1"/>
  <c r="O3314" i="1" s="1"/>
  <c r="O3375" i="1" s="1"/>
  <c r="O3436" i="1" s="1"/>
  <c r="O3497" i="1" s="1"/>
  <c r="O3780" i="1"/>
  <c r="O2942" i="1"/>
  <c r="O3003" i="1" s="1"/>
  <c r="O3064" i="1" s="1"/>
  <c r="O3125" i="1" s="1"/>
  <c r="O3186" i="1" s="1"/>
  <c r="O3247" i="1" s="1"/>
  <c r="O3308" i="1" s="1"/>
  <c r="O3369" i="1" s="1"/>
  <c r="O3430" i="1" s="1"/>
  <c r="O3491" i="1" s="1"/>
  <c r="L3084" i="1"/>
  <c r="N3084" i="1" s="1"/>
  <c r="O2652" i="1"/>
  <c r="AD2625" i="1"/>
  <c r="M2408" i="1"/>
  <c r="G1645" i="1"/>
  <c r="I1584" i="1"/>
  <c r="I1582" i="1" s="1"/>
  <c r="O90" i="1"/>
  <c r="AD63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O15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Z185" i="1" l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L2899" i="1"/>
  <c r="L2958" i="1"/>
  <c r="L2959" i="1" s="1"/>
  <c r="L213" i="1"/>
  <c r="L214" i="1" s="1"/>
  <c r="O2994" i="1"/>
  <c r="P3726" i="1"/>
  <c r="P3686" i="1"/>
  <c r="O2937" i="1"/>
  <c r="O2998" i="1" s="1"/>
  <c r="O3059" i="1" s="1"/>
  <c r="O3120" i="1" s="1"/>
  <c r="O3181" i="1" s="1"/>
  <c r="O3242" i="1" s="1"/>
  <c r="O3303" i="1" s="1"/>
  <c r="O3364" i="1" s="1"/>
  <c r="O3425" i="1" s="1"/>
  <c r="O3486" i="1" s="1"/>
  <c r="M2923" i="1"/>
  <c r="M2959" i="1"/>
  <c r="M3019" i="1" s="1"/>
  <c r="M3020" i="1" s="1"/>
  <c r="M3080" i="1" s="1"/>
  <c r="M3081" i="1" s="1"/>
  <c r="M3141" i="1" s="1"/>
  <c r="M3142" i="1" s="1"/>
  <c r="M3202" i="1" s="1"/>
  <c r="M3203" i="1" s="1"/>
  <c r="M3263" i="1" s="1"/>
  <c r="M3264" i="1" s="1"/>
  <c r="M3324" i="1" s="1"/>
  <c r="M3325" i="1" s="1"/>
  <c r="M3385" i="1" s="1"/>
  <c r="M3386" i="1" s="1"/>
  <c r="M3446" i="1" s="1"/>
  <c r="M3447" i="1" s="1"/>
  <c r="M3507" i="1" s="1"/>
  <c r="M3508" i="1" s="1"/>
  <c r="H2028" i="1"/>
  <c r="H2078" i="1"/>
  <c r="H1224" i="1"/>
  <c r="H1174" i="1"/>
  <c r="G1706" i="1"/>
  <c r="I1645" i="1"/>
  <c r="I1643" i="1" s="1"/>
  <c r="P2893" i="1"/>
  <c r="L363" i="1"/>
  <c r="D425" i="1"/>
  <c r="L97" i="1"/>
  <c r="L117" i="1" s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P127" i="1"/>
  <c r="P87" i="1"/>
  <c r="O2987" i="1"/>
  <c r="N2987" i="1" s="1"/>
  <c r="P3687" i="1"/>
  <c r="O3726" i="1"/>
  <c r="M3716" i="1"/>
  <c r="O2892" i="1"/>
  <c r="T2930" i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L2903" i="1"/>
  <c r="L2923" i="1" s="1"/>
  <c r="P3625" i="1"/>
  <c r="L3939" i="1"/>
  <c r="N3878" i="1"/>
  <c r="AF240" i="1"/>
  <c r="AF253" i="1"/>
  <c r="L3085" i="1"/>
  <c r="N3024" i="1"/>
  <c r="P3626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O3841" i="1"/>
  <c r="N3780" i="1"/>
  <c r="L3047" i="1"/>
  <c r="D3109" i="1"/>
  <c r="H1651" i="1"/>
  <c r="H1601" i="1"/>
  <c r="L3145" i="1"/>
  <c r="N3145" i="1" s="1"/>
  <c r="H309" i="1"/>
  <c r="H259" i="1"/>
  <c r="L340" i="1"/>
  <c r="N279" i="1"/>
  <c r="L339" i="1"/>
  <c r="N339" i="1" s="1"/>
  <c r="L2431" i="1"/>
  <c r="N2485" i="1"/>
  <c r="L2492" i="1" s="1"/>
  <c r="I3170" i="1"/>
  <c r="I3168" i="1" s="1"/>
  <c r="G3231" i="1"/>
  <c r="P3749" i="1"/>
  <c r="O3749" i="1"/>
  <c r="O3691" i="1"/>
  <c r="P3691" i="1" s="1"/>
  <c r="L2356" i="1"/>
  <c r="L3635" i="1"/>
  <c r="L3655" i="1" s="1"/>
  <c r="T3662" i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O3624" i="1"/>
  <c r="L233" i="1"/>
  <c r="AI247" i="1"/>
  <c r="AI300" i="1" s="1"/>
  <c r="AI303" i="1" s="1"/>
  <c r="H3004" i="1"/>
  <c r="H3054" i="1"/>
  <c r="P88" i="1"/>
  <c r="O94" i="1" s="1"/>
  <c r="O127" i="1"/>
  <c r="M117" i="1"/>
  <c r="G364" i="1"/>
  <c r="I303" i="1"/>
  <c r="I301" i="1" s="1"/>
  <c r="P3078" i="1"/>
  <c r="O3078" i="1"/>
  <c r="O3020" i="1"/>
  <c r="P3020" i="1" s="1"/>
  <c r="P2894" i="1"/>
  <c r="O2900" i="1" s="1"/>
  <c r="H686" i="1"/>
  <c r="H736" i="1"/>
  <c r="M3691" i="1"/>
  <c r="M3751" i="1" s="1"/>
  <c r="M3752" i="1" s="1"/>
  <c r="M3812" i="1" s="1"/>
  <c r="M3813" i="1" s="1"/>
  <c r="M3873" i="1" s="1"/>
  <c r="M3874" i="1" s="1"/>
  <c r="M3934" i="1" s="1"/>
  <c r="M3935" i="1" s="1"/>
  <c r="M3995" i="1" s="1"/>
  <c r="M3996" i="1" s="1"/>
  <c r="M4056" i="1" s="1"/>
  <c r="M4057" i="1" s="1"/>
  <c r="M4117" i="1" s="1"/>
  <c r="M4118" i="1" s="1"/>
  <c r="M4178" i="1" s="1"/>
  <c r="M4179" i="1" s="1"/>
  <c r="P2994" i="1"/>
  <c r="P2954" i="1"/>
  <c r="I3841" i="1"/>
  <c r="I3839" i="1" s="1"/>
  <c r="G3902" i="1"/>
  <c r="L3877" i="1"/>
  <c r="N3877" i="1" s="1"/>
  <c r="L173" i="1"/>
  <c r="O148" i="1"/>
  <c r="O152" i="1" s="1"/>
  <c r="P152" i="1" s="1"/>
  <c r="M3655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H3847" i="1"/>
  <c r="H3797" i="1"/>
  <c r="P91" i="1"/>
  <c r="P89" i="1"/>
  <c r="O92" i="1"/>
  <c r="P92" i="1" s="1"/>
  <c r="O150" i="1"/>
  <c r="D3902" i="1"/>
  <c r="L3840" i="1"/>
  <c r="AF411" i="1"/>
  <c r="AE364" i="1"/>
  <c r="M91" i="1"/>
  <c r="M92" i="1" s="1"/>
  <c r="L32" i="1"/>
  <c r="H2566" i="1"/>
  <c r="H2516" i="1"/>
  <c r="N2792" i="1"/>
  <c r="L2797" i="1" s="1"/>
  <c r="L2736" i="1"/>
  <c r="L3751" i="1"/>
  <c r="L3752" i="1" s="1"/>
  <c r="M152" i="1" l="1"/>
  <c r="M153" i="1" s="1"/>
  <c r="L93" i="1"/>
  <c r="D3170" i="1"/>
  <c r="L3108" i="1"/>
  <c r="N340" i="1"/>
  <c r="L401" i="1"/>
  <c r="AF301" i="1"/>
  <c r="AF314" i="1"/>
  <c r="L3656" i="1"/>
  <c r="L3658" i="1" s="1"/>
  <c r="D486" i="1"/>
  <c r="L424" i="1"/>
  <c r="L3696" i="1"/>
  <c r="L3716" i="1" s="1"/>
  <c r="L3717" i="1" s="1"/>
  <c r="L3719" i="1" s="1"/>
  <c r="O3685" i="1"/>
  <c r="T3723" i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H370" i="1"/>
  <c r="H320" i="1"/>
  <c r="N3841" i="1"/>
  <c r="H3908" i="1"/>
  <c r="H3858" i="1"/>
  <c r="AF120" i="1"/>
  <c r="AD181" i="1"/>
  <c r="I364" i="1"/>
  <c r="I362" i="1" s="1"/>
  <c r="G425" i="1"/>
  <c r="L2417" i="1"/>
  <c r="L3206" i="1"/>
  <c r="N3206" i="1" s="1"/>
  <c r="O3902" i="1"/>
  <c r="N3902" i="1" s="1"/>
  <c r="P3787" i="1"/>
  <c r="P3747" i="1"/>
  <c r="L4000" i="1"/>
  <c r="N3939" i="1"/>
  <c r="P188" i="1"/>
  <c r="P148" i="1"/>
  <c r="M2984" i="1"/>
  <c r="O279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G1767" i="1"/>
  <c r="I1706" i="1"/>
  <c r="I1704" i="1" s="1"/>
  <c r="P3016" i="1"/>
  <c r="O3055" i="1"/>
  <c r="M3045" i="1"/>
  <c r="O3139" i="1"/>
  <c r="P3139" i="1"/>
  <c r="O3081" i="1"/>
  <c r="P3081" i="1" s="1"/>
  <c r="N3085" i="1"/>
  <c r="L3146" i="1"/>
  <c r="I3902" i="1"/>
  <c r="I3900" i="1" s="1"/>
  <c r="G3963" i="1"/>
  <c r="AE425" i="1"/>
  <c r="AF472" i="1"/>
  <c r="P3810" i="1"/>
  <c r="O3752" i="1"/>
  <c r="P3752" i="1" s="1"/>
  <c r="O3810" i="1"/>
  <c r="L3812" i="1"/>
  <c r="L3813" i="1" s="1"/>
  <c r="L3753" i="1"/>
  <c r="O188" i="1"/>
  <c r="P149" i="1"/>
  <c r="O155" i="1" s="1"/>
  <c r="M178" i="1"/>
  <c r="P2955" i="1"/>
  <c r="O2961" i="1" s="1"/>
  <c r="P3748" i="1"/>
  <c r="O3787" i="1"/>
  <c r="M3777" i="1"/>
  <c r="H2627" i="1"/>
  <c r="H2577" i="1"/>
  <c r="L3692" i="1"/>
  <c r="P3015" i="1"/>
  <c r="P3055" i="1"/>
  <c r="I3231" i="1"/>
  <c r="I3229" i="1" s="1"/>
  <c r="G3292" i="1"/>
  <c r="L2924" i="1"/>
  <c r="L2926" i="1" s="1"/>
  <c r="O2345" i="1"/>
  <c r="T2991" i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L2964" i="1"/>
  <c r="L2984" i="1" s="1"/>
  <c r="L2985" i="1" s="1"/>
  <c r="L2987" i="1" s="1"/>
  <c r="O2953" i="1"/>
  <c r="H1285" i="1"/>
  <c r="H1235" i="1"/>
  <c r="L274" i="1"/>
  <c r="L275" i="1" s="1"/>
  <c r="L3938" i="1"/>
  <c r="N3938" i="1" s="1"/>
  <c r="O3048" i="1"/>
  <c r="N3048" i="1" s="1"/>
  <c r="O3631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O147" i="1"/>
  <c r="L2960" i="1"/>
  <c r="L3019" i="1"/>
  <c r="L3020" i="1" s="1"/>
  <c r="L400" i="1"/>
  <c r="N400" i="1" s="1"/>
  <c r="D3963" i="1"/>
  <c r="L3901" i="1"/>
  <c r="H797" i="1"/>
  <c r="H747" i="1"/>
  <c r="H3115" i="1"/>
  <c r="H3065" i="1"/>
  <c r="O2406" i="1"/>
  <c r="H1712" i="1"/>
  <c r="H1662" i="1"/>
  <c r="P150" i="1"/>
  <c r="O93" i="1"/>
  <c r="O2899" i="1"/>
  <c r="O153" i="1"/>
  <c r="P153" i="1" s="1"/>
  <c r="O211" i="1"/>
  <c r="P211" i="1"/>
  <c r="L294" i="1"/>
  <c r="AI308" i="1"/>
  <c r="AI361" i="1" s="1"/>
  <c r="AI364" i="1" s="1"/>
  <c r="O3632" i="1"/>
  <c r="L118" i="1"/>
  <c r="L120" i="1" s="1"/>
  <c r="H2139" i="1"/>
  <c r="H2089" i="1"/>
  <c r="O209" i="1"/>
  <c r="O213" i="1" s="1"/>
  <c r="P213" i="1" s="1"/>
  <c r="L234" i="1"/>
  <c r="O242" i="1"/>
  <c r="N242" i="1" s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3746" i="1" l="1"/>
  <c r="T3784" i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L3757" i="1"/>
  <c r="L3777" i="1" s="1"/>
  <c r="L3778" i="1" s="1"/>
  <c r="L3780" i="1" s="1"/>
  <c r="O3200" i="1"/>
  <c r="P3200" i="1"/>
  <c r="O3142" i="1"/>
  <c r="P3142" i="1" s="1"/>
  <c r="O3014" i="1"/>
  <c r="L3025" i="1"/>
  <c r="L3045" i="1" s="1"/>
  <c r="L3046" i="1" s="1"/>
  <c r="L3048" i="1" s="1"/>
  <c r="T3052" i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L3267" i="1"/>
  <c r="N3267" i="1" s="1"/>
  <c r="N4000" i="1"/>
  <c r="L4061" i="1"/>
  <c r="O3109" i="1"/>
  <c r="N3109" i="1" s="1"/>
  <c r="O3754" i="1"/>
  <c r="P210" i="1"/>
  <c r="O249" i="1"/>
  <c r="M239" i="1"/>
  <c r="O3116" i="1"/>
  <c r="P3077" i="1"/>
  <c r="M3106" i="1"/>
  <c r="L485" i="1"/>
  <c r="D547" i="1"/>
  <c r="P272" i="1"/>
  <c r="O272" i="1"/>
  <c r="O214" i="1"/>
  <c r="P214" i="1" s="1"/>
  <c r="O154" i="1"/>
  <c r="O3022" i="1"/>
  <c r="L2478" i="1"/>
  <c r="P3848" i="1"/>
  <c r="P3808" i="1"/>
  <c r="L461" i="1"/>
  <c r="N461" i="1" s="1"/>
  <c r="L179" i="1"/>
  <c r="L181" i="1" s="1"/>
  <c r="I3292" i="1"/>
  <c r="I3290" i="1" s="1"/>
  <c r="G3353" i="1"/>
  <c r="L3873" i="1"/>
  <c r="L3874" i="1" s="1"/>
  <c r="L3814" i="1"/>
  <c r="AF375" i="1"/>
  <c r="AF362" i="1"/>
  <c r="H1296" i="1"/>
  <c r="H1346" i="1"/>
  <c r="H1357" i="1" s="1"/>
  <c r="O3692" i="1"/>
  <c r="P3871" i="1"/>
  <c r="O3813" i="1"/>
  <c r="P3813" i="1" s="1"/>
  <c r="O3871" i="1"/>
  <c r="G1828" i="1"/>
  <c r="I1767" i="1"/>
  <c r="I1765" i="1" s="1"/>
  <c r="G486" i="1"/>
  <c r="I425" i="1"/>
  <c r="I423" i="1" s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N401" i="1"/>
  <c r="L462" i="1"/>
  <c r="H381" i="1"/>
  <c r="H431" i="1"/>
  <c r="H442" i="1" s="1"/>
  <c r="AD242" i="1"/>
  <c r="AF181" i="1"/>
  <c r="O3848" i="1"/>
  <c r="P3809" i="1"/>
  <c r="M3838" i="1"/>
  <c r="L3080" i="1"/>
  <c r="L3081" i="1" s="1"/>
  <c r="L3021" i="1"/>
  <c r="H1773" i="1"/>
  <c r="H1723" i="1"/>
  <c r="AF533" i="1"/>
  <c r="AE486" i="1"/>
  <c r="O208" i="1"/>
  <c r="L219" i="1"/>
  <c r="L239" i="1" s="1"/>
  <c r="L240" i="1" s="1"/>
  <c r="L242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H2150" i="1"/>
  <c r="H2200" i="1"/>
  <c r="H808" i="1"/>
  <c r="H858" i="1"/>
  <c r="H869" i="1" s="1"/>
  <c r="L3999" i="1"/>
  <c r="N3999" i="1" s="1"/>
  <c r="D3231" i="1"/>
  <c r="L3169" i="1"/>
  <c r="N3146" i="1"/>
  <c r="L3207" i="1"/>
  <c r="O2960" i="1"/>
  <c r="AI369" i="1"/>
  <c r="AI422" i="1" s="1"/>
  <c r="AI425" i="1" s="1"/>
  <c r="AI430" i="1" s="1"/>
  <c r="AI483" i="1" s="1"/>
  <c r="AI486" i="1" s="1"/>
  <c r="L355" i="1"/>
  <c r="H2638" i="1"/>
  <c r="H2688" i="1"/>
  <c r="I3963" i="1"/>
  <c r="I3961" i="1" s="1"/>
  <c r="G4024" i="1"/>
  <c r="P209" i="1"/>
  <c r="P249" i="1"/>
  <c r="H3919" i="1"/>
  <c r="H3969" i="1"/>
  <c r="H3980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P3116" i="1"/>
  <c r="P3076" i="1"/>
  <c r="H3176" i="1"/>
  <c r="H3126" i="1"/>
  <c r="L295" i="1"/>
  <c r="O270" i="1"/>
  <c r="O274" i="1" s="1"/>
  <c r="P274" i="1" s="1"/>
  <c r="D4024" i="1"/>
  <c r="L3962" i="1"/>
  <c r="L335" i="1"/>
  <c r="L336" i="1" s="1"/>
  <c r="O3693" i="1"/>
  <c r="O3963" i="1"/>
  <c r="N3963" i="1" s="1"/>
  <c r="M213" i="1"/>
  <c r="M214" i="1" s="1"/>
  <c r="L154" i="1"/>
  <c r="P3869" i="1" l="1"/>
  <c r="P3909" i="1"/>
  <c r="P3870" i="1"/>
  <c r="O3909" i="1"/>
  <c r="M3899" i="1"/>
  <c r="P310" i="1"/>
  <c r="P270" i="1"/>
  <c r="O4024" i="1"/>
  <c r="H2261" i="1"/>
  <c r="H2272" i="1" s="1"/>
  <c r="H2211" i="1"/>
  <c r="AD303" i="1"/>
  <c r="AF242" i="1"/>
  <c r="L4060" i="1"/>
  <c r="N4060" i="1" s="1"/>
  <c r="L396" i="1"/>
  <c r="L397" i="1" s="1"/>
  <c r="I4024" i="1"/>
  <c r="I4022" i="1" s="1"/>
  <c r="G4085" i="1"/>
  <c r="O333" i="1"/>
  <c r="O275" i="1"/>
  <c r="P275" i="1" s="1"/>
  <c r="L3328" i="1"/>
  <c r="N3328" i="1" s="1"/>
  <c r="L3086" i="1"/>
  <c r="L3106" i="1" s="1"/>
  <c r="L3107" i="1" s="1"/>
  <c r="L3109" i="1" s="1"/>
  <c r="T3113" i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O3075" i="1"/>
  <c r="O3815" i="1"/>
  <c r="L2539" i="1"/>
  <c r="O2467" i="1"/>
  <c r="H2749" i="1"/>
  <c r="H2760" i="1" s="1"/>
  <c r="H2699" i="1"/>
  <c r="L523" i="1"/>
  <c r="N462" i="1"/>
  <c r="D608" i="1"/>
  <c r="L546" i="1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L4023" i="1"/>
  <c r="D4085" i="1"/>
  <c r="O215" i="1"/>
  <c r="L3934" i="1"/>
  <c r="L3935" i="1" s="1"/>
  <c r="L3875" i="1"/>
  <c r="O3021" i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G3414" i="1"/>
  <c r="I3353" i="1"/>
  <c r="I3351" i="1" s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O269" i="1"/>
  <c r="L280" i="1"/>
  <c r="L300" i="1" s="1"/>
  <c r="L477" i="1"/>
  <c r="AI491" i="1"/>
  <c r="AI544" i="1" s="1"/>
  <c r="AI547" i="1" s="1"/>
  <c r="O3083" i="1"/>
  <c r="P3932" i="1"/>
  <c r="O3932" i="1"/>
  <c r="O3874" i="1"/>
  <c r="P3874" i="1" s="1"/>
  <c r="AF423" i="1"/>
  <c r="AF436" i="1"/>
  <c r="AF594" i="1"/>
  <c r="AE547" i="1"/>
  <c r="O3177" i="1"/>
  <c r="P3138" i="1"/>
  <c r="M3167" i="1"/>
  <c r="P3261" i="1"/>
  <c r="O3261" i="1"/>
  <c r="O3203" i="1"/>
  <c r="P3203" i="1" s="1"/>
  <c r="M274" i="1"/>
  <c r="M275" i="1" s="1"/>
  <c r="L215" i="1"/>
  <c r="L356" i="1"/>
  <c r="O331" i="1"/>
  <c r="H3187" i="1"/>
  <c r="H3237" i="1"/>
  <c r="H3248" i="1" s="1"/>
  <c r="L3268" i="1"/>
  <c r="N3207" i="1"/>
  <c r="H1834" i="1"/>
  <c r="H1845" i="1" s="1"/>
  <c r="H1784" i="1"/>
  <c r="I486" i="1"/>
  <c r="I484" i="1" s="1"/>
  <c r="G547" i="1"/>
  <c r="L522" i="1"/>
  <c r="N522" i="1" s="1"/>
  <c r="L3818" i="1"/>
  <c r="L3838" i="1" s="1"/>
  <c r="L3839" i="1" s="1"/>
  <c r="L3841" i="1" s="1"/>
  <c r="T3845" i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O3807" i="1"/>
  <c r="D3292" i="1"/>
  <c r="L3230" i="1"/>
  <c r="L4122" i="1"/>
  <c r="N4061" i="1"/>
  <c r="O3170" i="1"/>
  <c r="N3170" i="1" s="1"/>
  <c r="O310" i="1"/>
  <c r="P271" i="1"/>
  <c r="O277" i="1" s="1"/>
  <c r="M300" i="1"/>
  <c r="P3137" i="1"/>
  <c r="P3177" i="1"/>
  <c r="L3141" i="1"/>
  <c r="L3142" i="1" s="1"/>
  <c r="L3082" i="1"/>
  <c r="G1889" i="1"/>
  <c r="I1828" i="1"/>
  <c r="I1826" i="1" s="1"/>
  <c r="O216" i="1"/>
  <c r="O3753" i="1"/>
  <c r="BA490" i="1" l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L457" i="1"/>
  <c r="L458" i="1" s="1"/>
  <c r="P332" i="1"/>
  <c r="O371" i="1"/>
  <c r="M361" i="1"/>
  <c r="L3995" i="1"/>
  <c r="L3996" i="1" s="1"/>
  <c r="L3936" i="1"/>
  <c r="AD364" i="1"/>
  <c r="AF303" i="1"/>
  <c r="O3238" i="1"/>
  <c r="P3199" i="1"/>
  <c r="M3228" i="1"/>
  <c r="O3231" i="1"/>
  <c r="N3231" i="1" s="1"/>
  <c r="O3082" i="1"/>
  <c r="L3147" i="1"/>
  <c r="L3167" i="1" s="1"/>
  <c r="L3168" i="1" s="1"/>
  <c r="L3170" i="1" s="1"/>
  <c r="T3174" i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O3136" i="1"/>
  <c r="L2600" i="1"/>
  <c r="O2528" i="1"/>
  <c r="N4122" i="1"/>
  <c r="L4183" i="1"/>
  <c r="N4183" i="1" s="1"/>
  <c r="L4084" i="1"/>
  <c r="D4146" i="1"/>
  <c r="L4121" i="1"/>
  <c r="N4121" i="1" s="1"/>
  <c r="O4085" i="1"/>
  <c r="N4085" i="1" s="1"/>
  <c r="N4024" i="1"/>
  <c r="O425" i="1"/>
  <c r="N425" i="1" s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L3389" i="1"/>
  <c r="N3389" i="1" s="1"/>
  <c r="P3993" i="1"/>
  <c r="O3993" i="1"/>
  <c r="O3935" i="1"/>
  <c r="P3935" i="1" s="1"/>
  <c r="L538" i="1"/>
  <c r="AI552" i="1"/>
  <c r="AI605" i="1" s="1"/>
  <c r="AI608" i="1" s="1"/>
  <c r="O3814" i="1"/>
  <c r="M335" i="1"/>
  <c r="M336" i="1" s="1"/>
  <c r="L276" i="1"/>
  <c r="O453" i="1"/>
  <c r="O457" i="1" s="1"/>
  <c r="P457" i="1" s="1"/>
  <c r="L478" i="1"/>
  <c r="P371" i="1"/>
  <c r="P331" i="1"/>
  <c r="O335" i="1"/>
  <c r="P335" i="1" s="1"/>
  <c r="O396" i="1"/>
  <c r="P396" i="1" s="1"/>
  <c r="L301" i="1"/>
  <c r="L303" i="1" s="1"/>
  <c r="P333" i="1"/>
  <c r="D3353" i="1"/>
  <c r="L3291" i="1"/>
  <c r="P3322" i="1"/>
  <c r="O3322" i="1"/>
  <c r="O3264" i="1"/>
  <c r="P3264" i="1" s="1"/>
  <c r="O276" i="1"/>
  <c r="L607" i="1"/>
  <c r="D669" i="1"/>
  <c r="P394" i="1"/>
  <c r="O394" i="1"/>
  <c r="O3970" i="1"/>
  <c r="P3931" i="1"/>
  <c r="M3960" i="1"/>
  <c r="L341" i="1"/>
  <c r="L361" i="1" s="1"/>
  <c r="L362" i="1" s="1"/>
  <c r="L364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G4146" i="1"/>
  <c r="I4085" i="1"/>
  <c r="I4083" i="1" s="1"/>
  <c r="AE608" i="1"/>
  <c r="AF655" i="1"/>
  <c r="AF497" i="1"/>
  <c r="AF484" i="1"/>
  <c r="N3268" i="1"/>
  <c r="L3329" i="1"/>
  <c r="G1950" i="1"/>
  <c r="I1889" i="1"/>
  <c r="I1887" i="1" s="1"/>
  <c r="L584" i="1"/>
  <c r="N523" i="1"/>
  <c r="P3930" i="1"/>
  <c r="P3970" i="1"/>
  <c r="L3879" i="1"/>
  <c r="L3899" i="1" s="1"/>
  <c r="L3900" i="1" s="1"/>
  <c r="L3902" i="1" s="1"/>
  <c r="T3906" i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O3868" i="1"/>
  <c r="O3876" i="1" s="1"/>
  <c r="L3202" i="1"/>
  <c r="L3203" i="1" s="1"/>
  <c r="L3143" i="1"/>
  <c r="L583" i="1"/>
  <c r="N583" i="1" s="1"/>
  <c r="P3238" i="1"/>
  <c r="P3198" i="1"/>
  <c r="I547" i="1"/>
  <c r="I545" i="1" s="1"/>
  <c r="G608" i="1"/>
  <c r="O3144" i="1"/>
  <c r="I3414" i="1"/>
  <c r="I3412" i="1" s="1"/>
  <c r="G3475" i="1"/>
  <c r="I3475" i="1" l="1"/>
  <c r="I3473" i="1" s="1"/>
  <c r="G3536" i="1"/>
  <c r="I3536" i="1" s="1"/>
  <c r="I3534" i="1" s="1"/>
  <c r="I1950" i="1"/>
  <c r="I1948" i="1" s="1"/>
  <c r="G2011" i="1"/>
  <c r="O4031" i="1"/>
  <c r="P3992" i="1"/>
  <c r="M4021" i="1"/>
  <c r="P432" i="1"/>
  <c r="P392" i="1"/>
  <c r="O3292" i="1"/>
  <c r="N3292" i="1" s="1"/>
  <c r="P3299" i="1"/>
  <c r="P3259" i="1"/>
  <c r="D730" i="1"/>
  <c r="L668" i="1"/>
  <c r="L4182" i="1"/>
  <c r="N4182" i="1" s="1"/>
  <c r="O3299" i="1"/>
  <c r="P3260" i="1"/>
  <c r="M3289" i="1"/>
  <c r="L3450" i="1"/>
  <c r="N3450" i="1" s="1"/>
  <c r="L644" i="1"/>
  <c r="N644" i="1" s="1"/>
  <c r="AF716" i="1"/>
  <c r="AE669" i="1"/>
  <c r="M396" i="1"/>
  <c r="M397" i="1" s="1"/>
  <c r="L337" i="1"/>
  <c r="L4145" i="1"/>
  <c r="D4207" i="1"/>
  <c r="L4206" i="1" s="1"/>
  <c r="AD425" i="1"/>
  <c r="AF364" i="1"/>
  <c r="N3329" i="1"/>
  <c r="L3390" i="1"/>
  <c r="P455" i="1"/>
  <c r="O397" i="1"/>
  <c r="P397" i="1" s="1"/>
  <c r="O455" i="1"/>
  <c r="L599" i="1"/>
  <c r="AI613" i="1"/>
  <c r="AI666" i="1" s="1"/>
  <c r="AI669" i="1" s="1"/>
  <c r="O4207" i="1"/>
  <c r="L645" i="1"/>
  <c r="N584" i="1"/>
  <c r="AF558" i="1"/>
  <c r="AF545" i="1"/>
  <c r="P3383" i="1"/>
  <c r="O3383" i="1"/>
  <c r="O3325" i="1"/>
  <c r="P3325" i="1" s="1"/>
  <c r="O514" i="1"/>
  <c r="O518" i="1" s="1"/>
  <c r="P518" i="1" s="1"/>
  <c r="L539" i="1"/>
  <c r="O4146" i="1"/>
  <c r="L4056" i="1"/>
  <c r="L4057" i="1" s="1"/>
  <c r="L3997" i="1"/>
  <c r="O3937" i="1"/>
  <c r="I608" i="1"/>
  <c r="I606" i="1" s="1"/>
  <c r="G669" i="1"/>
  <c r="L3263" i="1"/>
  <c r="L3264" i="1" s="1"/>
  <c r="L3204" i="1"/>
  <c r="I4146" i="1"/>
  <c r="I4144" i="1" s="1"/>
  <c r="G4207" i="1"/>
  <c r="I4207" i="1" s="1"/>
  <c r="I4205" i="1" s="1"/>
  <c r="O336" i="1"/>
  <c r="P336" i="1" s="1"/>
  <c r="O3875" i="1"/>
  <c r="P4054" i="1"/>
  <c r="O4054" i="1"/>
  <c r="O3996" i="1"/>
  <c r="P3996" i="1" s="1"/>
  <c r="L2661" i="1"/>
  <c r="O2589" i="1"/>
  <c r="P393" i="1"/>
  <c r="O432" i="1"/>
  <c r="M422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L423" i="1" s="1"/>
  <c r="L425" i="1" s="1"/>
  <c r="O391" i="1"/>
  <c r="D3414" i="1"/>
  <c r="L3352" i="1"/>
  <c r="O338" i="1"/>
  <c r="O337" i="1" s="1"/>
  <c r="L3940" i="1"/>
  <c r="L3960" i="1" s="1"/>
  <c r="L3961" i="1" s="1"/>
  <c r="L3963" i="1" s="1"/>
  <c r="O3929" i="1"/>
  <c r="T3967" i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P4031" i="1"/>
  <c r="P3991" i="1"/>
  <c r="O3143" i="1"/>
  <c r="L3208" i="1"/>
  <c r="L3228" i="1" s="1"/>
  <c r="L3229" i="1" s="1"/>
  <c r="L3231" i="1" s="1"/>
  <c r="O3197" i="1"/>
  <c r="O3205" i="1" s="1"/>
  <c r="T3235" i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L518" i="1"/>
  <c r="L519" i="1" s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23" i="1"/>
  <c r="AD486" i="1" l="1"/>
  <c r="AF425" i="1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P3360" i="1"/>
  <c r="P3320" i="1"/>
  <c r="AF619" i="1"/>
  <c r="AF606" i="1"/>
  <c r="L3324" i="1"/>
  <c r="L3325" i="1" s="1"/>
  <c r="L3265" i="1"/>
  <c r="N645" i="1"/>
  <c r="L706" i="1"/>
  <c r="M457" i="1"/>
  <c r="M458" i="1" s="1"/>
  <c r="L398" i="1"/>
  <c r="G730" i="1"/>
  <c r="I669" i="1"/>
  <c r="I667" i="1" s="1"/>
  <c r="O3258" i="1"/>
  <c r="L3269" i="1"/>
  <c r="L3289" i="1" s="1"/>
  <c r="L3290" i="1" s="1"/>
  <c r="L3292" i="1" s="1"/>
  <c r="T3296" i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AF777" i="1"/>
  <c r="AE730" i="1"/>
  <c r="N4207" i="1"/>
  <c r="L660" i="1"/>
  <c r="AI674" i="1"/>
  <c r="AI727" i="1" s="1"/>
  <c r="AI730" i="1" s="1"/>
  <c r="L705" i="1"/>
  <c r="N705" i="1" s="1"/>
  <c r="P453" i="1"/>
  <c r="P493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L579" i="1"/>
  <c r="L580" i="1" s="1"/>
  <c r="L4058" i="1"/>
  <c r="L4117" i="1"/>
  <c r="L4118" i="1" s="1"/>
  <c r="L600" i="1"/>
  <c r="O575" i="1"/>
  <c r="O579" i="1" s="1"/>
  <c r="P579" i="1" s="1"/>
  <c r="O3204" i="1"/>
  <c r="P516" i="1"/>
  <c r="O458" i="1"/>
  <c r="P458" i="1" s="1"/>
  <c r="O516" i="1"/>
  <c r="L3511" i="1"/>
  <c r="N3511" i="1" s="1"/>
  <c r="D3475" i="1"/>
  <c r="L3413" i="1"/>
  <c r="N4146" i="1"/>
  <c r="O4092" i="1"/>
  <c r="P4053" i="1"/>
  <c r="M4082" i="1"/>
  <c r="L463" i="1"/>
  <c r="L483" i="1" s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P454" i="1"/>
  <c r="O493" i="1"/>
  <c r="M483" i="1"/>
  <c r="O3266" i="1"/>
  <c r="I2011" i="1"/>
  <c r="I2009" i="1" s="1"/>
  <c r="G2072" i="1"/>
  <c r="L4001" i="1"/>
  <c r="L4021" i="1" s="1"/>
  <c r="L4022" i="1" s="1"/>
  <c r="L4024" i="1" s="1"/>
  <c r="O3990" i="1"/>
  <c r="O3998" i="1" s="1"/>
  <c r="T4028" i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O4057" i="1"/>
  <c r="P4057" i="1" s="1"/>
  <c r="P4115" i="1"/>
  <c r="O4115" i="1"/>
  <c r="N3390" i="1"/>
  <c r="L3451" i="1"/>
  <c r="P3321" i="1"/>
  <c r="O3360" i="1"/>
  <c r="M3350" i="1"/>
  <c r="O399" i="1"/>
  <c r="O398" i="1" s="1"/>
  <c r="L2722" i="1"/>
  <c r="O2650" i="1"/>
  <c r="P4092" i="1"/>
  <c r="P4052" i="1"/>
  <c r="O3936" i="1"/>
  <c r="O3353" i="1"/>
  <c r="N3353" i="1" s="1"/>
  <c r="D791" i="1"/>
  <c r="L729" i="1"/>
  <c r="P3444" i="1"/>
  <c r="O3444" i="1"/>
  <c r="O3386" i="1"/>
  <c r="P3386" i="1" s="1"/>
  <c r="G791" i="1" l="1"/>
  <c r="I730" i="1"/>
  <c r="I728" i="1" s="1"/>
  <c r="O4051" i="1"/>
  <c r="T4089" i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L4062" i="1"/>
  <c r="L4082" i="1" s="1"/>
  <c r="L4083" i="1" s="1"/>
  <c r="L4085" i="1" s="1"/>
  <c r="L790" i="1"/>
  <c r="D852" i="1"/>
  <c r="P554" i="1"/>
  <c r="P514" i="1"/>
  <c r="L766" i="1"/>
  <c r="N766" i="1" s="1"/>
  <c r="L3385" i="1"/>
  <c r="L3386" i="1" s="1"/>
  <c r="L3326" i="1"/>
  <c r="O64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P4153" i="1"/>
  <c r="P4174" i="1" s="1"/>
  <c r="P4113" i="1"/>
  <c r="AI735" i="1"/>
  <c r="AI788" i="1" s="1"/>
  <c r="AI791" i="1" s="1"/>
  <c r="L721" i="1"/>
  <c r="L767" i="1"/>
  <c r="N706" i="1"/>
  <c r="L661" i="1"/>
  <c r="O636" i="1"/>
  <c r="O640" i="1" s="1"/>
  <c r="P640" i="1" s="1"/>
  <c r="AF667" i="1"/>
  <c r="AF680" i="1"/>
  <c r="O4153" i="1"/>
  <c r="P4114" i="1"/>
  <c r="M4143" i="1"/>
  <c r="D3536" i="1"/>
  <c r="L3535" i="1" s="1"/>
  <c r="L3474" i="1"/>
  <c r="P577" i="1"/>
  <c r="O577" i="1"/>
  <c r="O519" i="1"/>
  <c r="P519" i="1" s="1"/>
  <c r="P515" i="1"/>
  <c r="O521" i="1" s="1"/>
  <c r="O554" i="1"/>
  <c r="M544" i="1"/>
  <c r="M518" i="1"/>
  <c r="M519" i="1" s="1"/>
  <c r="L459" i="1"/>
  <c r="G2133" i="1"/>
  <c r="I2072" i="1"/>
  <c r="I2070" i="1" s="1"/>
  <c r="L2783" i="1"/>
  <c r="O2711" i="1"/>
  <c r="O460" i="1"/>
  <c r="O459" i="1" s="1"/>
  <c r="P3421" i="1"/>
  <c r="P3381" i="1"/>
  <c r="L524" i="1"/>
  <c r="L544" i="1" s="1"/>
  <c r="L545" i="1" s="1"/>
  <c r="L547" i="1" s="1"/>
  <c r="O51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AE791" i="1"/>
  <c r="AF838" i="1"/>
  <c r="O608" i="1"/>
  <c r="N608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N3451" i="1"/>
  <c r="L3512" i="1"/>
  <c r="N3512" i="1" s="1"/>
  <c r="L484" i="1"/>
  <c r="L486" i="1" s="1"/>
  <c r="L4178" i="1"/>
  <c r="L4179" i="1" s="1"/>
  <c r="L4180" i="1" s="1"/>
  <c r="L4119" i="1"/>
  <c r="O3997" i="1"/>
  <c r="O3421" i="1"/>
  <c r="P3382" i="1"/>
  <c r="M3411" i="1"/>
  <c r="P3505" i="1"/>
  <c r="O3505" i="1"/>
  <c r="O3508" i="1" s="1"/>
  <c r="P3508" i="1" s="1"/>
  <c r="O3447" i="1"/>
  <c r="P3447" i="1" s="1"/>
  <c r="O3414" i="1"/>
  <c r="N3414" i="1" s="1"/>
  <c r="O3265" i="1"/>
  <c r="T3357" i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O3319" i="1"/>
  <c r="O3327" i="1" s="1"/>
  <c r="L3330" i="1"/>
  <c r="L3350" i="1" s="1"/>
  <c r="L3351" i="1" s="1"/>
  <c r="L3353" i="1" s="1"/>
  <c r="O4118" i="1"/>
  <c r="P4118" i="1" s="1"/>
  <c r="P4176" i="1"/>
  <c r="O4176" i="1"/>
  <c r="O4179" i="1" s="1"/>
  <c r="P4179" i="1" s="1"/>
  <c r="O4059" i="1"/>
  <c r="L640" i="1"/>
  <c r="L641" i="1" s="1"/>
  <c r="AD547" i="1"/>
  <c r="AF486" i="1"/>
  <c r="L3387" i="1" l="1"/>
  <c r="L3446" i="1"/>
  <c r="L3447" i="1" s="1"/>
  <c r="AF741" i="1"/>
  <c r="AF728" i="1"/>
  <c r="O3380" i="1"/>
  <c r="L3391" i="1"/>
  <c r="L3411" i="1" s="1"/>
  <c r="L3412" i="1" s="1"/>
  <c r="L3414" i="1" s="1"/>
  <c r="T3418" i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G2194" i="1"/>
  <c r="I2133" i="1"/>
  <c r="I2131" i="1" s="1"/>
  <c r="P615" i="1"/>
  <c r="P575" i="1"/>
  <c r="O3482" i="1"/>
  <c r="P3443" i="1"/>
  <c r="M3472" i="1"/>
  <c r="P4175" i="1"/>
  <c r="M4204" i="1"/>
  <c r="O3536" i="1"/>
  <c r="N3536" i="1" s="1"/>
  <c r="O3475" i="1"/>
  <c r="N3475" i="1" s="1"/>
  <c r="L851" i="1"/>
  <c r="D913" i="1"/>
  <c r="L701" i="1"/>
  <c r="L702" i="1" s="1"/>
  <c r="L827" i="1"/>
  <c r="N827" i="1" s="1"/>
  <c r="O2772" i="1"/>
  <c r="O3326" i="1"/>
  <c r="M579" i="1"/>
  <c r="M580" i="1" s="1"/>
  <c r="L520" i="1"/>
  <c r="N767" i="1"/>
  <c r="L828" i="1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AE852" i="1"/>
  <c r="AF899" i="1"/>
  <c r="P576" i="1"/>
  <c r="O582" i="1" s="1"/>
  <c r="O615" i="1"/>
  <c r="M605" i="1"/>
  <c r="L722" i="1"/>
  <c r="O697" i="1"/>
  <c r="O701" i="1" s="1"/>
  <c r="P701" i="1" s="1"/>
  <c r="O4112" i="1"/>
  <c r="O4120" i="1" s="1"/>
  <c r="L4123" i="1"/>
  <c r="L4143" i="1" s="1"/>
  <c r="L4144" i="1" s="1"/>
  <c r="L4146" i="1" s="1"/>
  <c r="T4150" i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L585" i="1"/>
  <c r="L605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O574" i="1"/>
  <c r="O4058" i="1"/>
  <c r="P3482" i="1"/>
  <c r="P3503" i="1" s="1"/>
  <c r="P3442" i="1"/>
  <c r="AI796" i="1"/>
  <c r="AI849" i="1" s="1"/>
  <c r="AI852" i="1" s="1"/>
  <c r="L782" i="1"/>
  <c r="AF547" i="1"/>
  <c r="AD608" i="1"/>
  <c r="O520" i="1"/>
  <c r="P638" i="1"/>
  <c r="O638" i="1"/>
  <c r="O580" i="1"/>
  <c r="P580" i="1" s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G852" i="1"/>
  <c r="I791" i="1"/>
  <c r="I789" i="1" s="1"/>
  <c r="M640" i="1" l="1"/>
  <c r="M641" i="1" s="1"/>
  <c r="L581" i="1"/>
  <c r="P3504" i="1"/>
  <c r="M3533" i="1"/>
  <c r="P676" i="1"/>
  <c r="P636" i="1"/>
  <c r="AF608" i="1"/>
  <c r="AD669" i="1"/>
  <c r="L762" i="1"/>
  <c r="L763" i="1" s="1"/>
  <c r="O4119" i="1"/>
  <c r="G2255" i="1"/>
  <c r="I2194" i="1"/>
  <c r="I2192" i="1" s="1"/>
  <c r="L3452" i="1"/>
  <c r="L3472" i="1" s="1"/>
  <c r="L3473" i="1" s="1"/>
  <c r="L3475" i="1" s="1"/>
  <c r="T3479" i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O3441" i="1"/>
  <c r="O4173" i="1"/>
  <c r="L4184" i="1"/>
  <c r="L4204" i="1" s="1"/>
  <c r="L4205" i="1" s="1"/>
  <c r="L4207" i="1" s="1"/>
  <c r="AE913" i="1"/>
  <c r="AF960" i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O676" i="1"/>
  <c r="P637" i="1"/>
  <c r="M666" i="1"/>
  <c r="P699" i="1"/>
  <c r="O699" i="1"/>
  <c r="O641" i="1"/>
  <c r="P641" i="1" s="1"/>
  <c r="L888" i="1"/>
  <c r="N888" i="1" s="1"/>
  <c r="D974" i="1"/>
  <c r="L912" i="1"/>
  <c r="L889" i="1"/>
  <c r="N828" i="1"/>
  <c r="AF802" i="1"/>
  <c r="AF789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AI857" i="1"/>
  <c r="AI910" i="1" s="1"/>
  <c r="AI913" i="1" s="1"/>
  <c r="L843" i="1"/>
  <c r="O581" i="1"/>
  <c r="L3448" i="1"/>
  <c r="L3507" i="1"/>
  <c r="L3508" i="1" s="1"/>
  <c r="L350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46" i="1"/>
  <c r="L666" i="1" s="1"/>
  <c r="L667" i="1" s="1"/>
  <c r="L669" i="1" s="1"/>
  <c r="O758" i="1"/>
  <c r="O762" i="1" s="1"/>
  <c r="P762" i="1" s="1"/>
  <c r="L783" i="1"/>
  <c r="I852" i="1"/>
  <c r="I850" i="1" s="1"/>
  <c r="G913" i="1"/>
  <c r="L606" i="1"/>
  <c r="L608" i="1" s="1"/>
  <c r="O4181" i="1"/>
  <c r="O3388" i="1"/>
  <c r="O3387" i="1" s="1"/>
  <c r="L3513" i="1" l="1"/>
  <c r="L3533" i="1" s="1"/>
  <c r="L3534" i="1" s="1"/>
  <c r="L3536" i="1" s="1"/>
  <c r="O3502" i="1"/>
  <c r="P760" i="1"/>
  <c r="O760" i="1"/>
  <c r="O702" i="1"/>
  <c r="P702" i="1" s="1"/>
  <c r="O643" i="1"/>
  <c r="O642" i="1" s="1"/>
  <c r="L823" i="1"/>
  <c r="L824" i="1" s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707" i="1"/>
  <c r="L727" i="1" s="1"/>
  <c r="L728" i="1" s="1"/>
  <c r="L730" i="1" s="1"/>
  <c r="O696" i="1"/>
  <c r="AI918" i="1"/>
  <c r="AI971" i="1" s="1"/>
  <c r="AI974" i="1" s="1"/>
  <c r="L904" i="1"/>
  <c r="AD730" i="1"/>
  <c r="AF669" i="1"/>
  <c r="O737" i="1"/>
  <c r="P698" i="1"/>
  <c r="M727" i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P737" i="1"/>
  <c r="P697" i="1"/>
  <c r="AF850" i="1"/>
  <c r="AF863" i="1"/>
  <c r="AF1021" i="1"/>
  <c r="AE974" i="1"/>
  <c r="D1035" i="1"/>
  <c r="L973" i="1"/>
  <c r="O819" i="1"/>
  <c r="O823" i="1" s="1"/>
  <c r="P823" i="1" s="1"/>
  <c r="L844" i="1"/>
  <c r="G974" i="1"/>
  <c r="I913" i="1"/>
  <c r="I911" i="1" s="1"/>
  <c r="O3510" i="1"/>
  <c r="L949" i="1"/>
  <c r="N949" i="1" s="1"/>
  <c r="G2316" i="1"/>
  <c r="I2255" i="1"/>
  <c r="I2253" i="1" s="1"/>
  <c r="N889" i="1"/>
  <c r="L950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O3449" i="1"/>
  <c r="O3448" i="1" s="1"/>
  <c r="O4180" i="1"/>
  <c r="M701" i="1"/>
  <c r="M702" i="1" s="1"/>
  <c r="L642" i="1"/>
  <c r="L905" i="1" l="1"/>
  <c r="O880" i="1"/>
  <c r="O884" i="1" s="1"/>
  <c r="P884" i="1" s="1"/>
  <c r="AF924" i="1"/>
  <c r="AF911" i="1"/>
  <c r="M762" i="1"/>
  <c r="M763" i="1" s="1"/>
  <c r="L703" i="1"/>
  <c r="L884" i="1"/>
  <c r="L885" i="1" s="1"/>
  <c r="AD791" i="1"/>
  <c r="AF730" i="1"/>
  <c r="D1096" i="1"/>
  <c r="L1034" i="1"/>
  <c r="P821" i="1"/>
  <c r="O763" i="1"/>
  <c r="P763" i="1" s="1"/>
  <c r="O821" i="1"/>
  <c r="O889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L1010" i="1"/>
  <c r="N1010" i="1" s="1"/>
  <c r="L965" i="1"/>
  <c r="AI979" i="1"/>
  <c r="AI1032" i="1" s="1"/>
  <c r="AI1035" i="1" s="1"/>
  <c r="P798" i="1"/>
  <c r="P758" i="1"/>
  <c r="O3509" i="1"/>
  <c r="AE1035" i="1"/>
  <c r="AF1082" i="1"/>
  <c r="L1011" i="1"/>
  <c r="N950" i="1"/>
  <c r="G2377" i="1"/>
  <c r="I2316" i="1"/>
  <c r="I2314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O798" i="1"/>
  <c r="P759" i="1"/>
  <c r="O765" i="1" s="1"/>
  <c r="M788" i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704" i="1"/>
  <c r="O703" i="1" s="1"/>
  <c r="I974" i="1"/>
  <c r="I972" i="1" s="1"/>
  <c r="G1035" i="1"/>
  <c r="N1011" i="1" l="1"/>
  <c r="L1072" i="1"/>
  <c r="D1157" i="1"/>
  <c r="L1095" i="1"/>
  <c r="AD852" i="1"/>
  <c r="AF791" i="1"/>
  <c r="L829" i="1"/>
  <c r="L849" i="1" s="1"/>
  <c r="L850" i="1" s="1"/>
  <c r="L852" i="1" s="1"/>
  <c r="O818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P859" i="1"/>
  <c r="P819" i="1"/>
  <c r="L945" i="1"/>
  <c r="L946" i="1" s="1"/>
  <c r="I2377" i="1"/>
  <c r="I2375" i="1" s="1"/>
  <c r="G2438" i="1"/>
  <c r="AI1040" i="1"/>
  <c r="AI1093" i="1" s="1"/>
  <c r="AI1096" i="1" s="1"/>
  <c r="L1026" i="1"/>
  <c r="L966" i="1"/>
  <c r="O941" i="1"/>
  <c r="O945" i="1" s="1"/>
  <c r="P945" i="1" s="1"/>
  <c r="I1035" i="1"/>
  <c r="I1033" i="1" s="1"/>
  <c r="G1096" i="1"/>
  <c r="M823" i="1"/>
  <c r="M824" i="1" s="1"/>
  <c r="L764" i="1"/>
  <c r="AE1096" i="1"/>
  <c r="AF1143" i="1"/>
  <c r="L1071" i="1"/>
  <c r="N1071" i="1" s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AF972" i="1"/>
  <c r="AF985" i="1"/>
  <c r="O764" i="1"/>
  <c r="O859" i="1"/>
  <c r="P820" i="1"/>
  <c r="M849" i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O824" i="1"/>
  <c r="P824" i="1" s="1"/>
  <c r="P882" i="1"/>
  <c r="O882" i="1"/>
  <c r="L1006" i="1" l="1"/>
  <c r="L1007" i="1" s="1"/>
  <c r="G2499" i="1"/>
  <c r="I2438" i="1"/>
  <c r="I2436" i="1" s="1"/>
  <c r="P920" i="1"/>
  <c r="P880" i="1"/>
  <c r="L890" i="1"/>
  <c r="L910" i="1" s="1"/>
  <c r="L911" i="1" s="1"/>
  <c r="L913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825" i="1"/>
  <c r="L1132" i="1"/>
  <c r="N1132" i="1" s="1"/>
  <c r="AF1204" i="1"/>
  <c r="AE1157" i="1"/>
  <c r="AF852" i="1"/>
  <c r="AD913" i="1"/>
  <c r="AF1033" i="1"/>
  <c r="AF1046" i="1"/>
  <c r="O885" i="1"/>
  <c r="P885" i="1" s="1"/>
  <c r="P943" i="1"/>
  <c r="O943" i="1"/>
  <c r="L1156" i="1"/>
  <c r="D1218" i="1"/>
  <c r="AI1101" i="1"/>
  <c r="AI1154" i="1" s="1"/>
  <c r="AI1157" i="1" s="1"/>
  <c r="L1087" i="1"/>
  <c r="M884" i="1"/>
  <c r="M885" i="1" s="1"/>
  <c r="L825" i="1"/>
  <c r="G1157" i="1"/>
  <c r="I1096" i="1"/>
  <c r="I1094" i="1" s="1"/>
  <c r="O920" i="1"/>
  <c r="P881" i="1"/>
  <c r="M910" i="1"/>
  <c r="L1133" i="1"/>
  <c r="N1072" i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O826" i="1"/>
  <c r="L1027" i="1"/>
  <c r="O1002" i="1"/>
  <c r="O1006" i="1" s="1"/>
  <c r="P1006" i="1" s="1"/>
  <c r="G1218" i="1" l="1"/>
  <c r="I1157" i="1"/>
  <c r="I1155" i="1" s="1"/>
  <c r="O981" i="1"/>
  <c r="P942" i="1"/>
  <c r="M971" i="1"/>
  <c r="L1193" i="1"/>
  <c r="N1193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L972" i="1" s="1"/>
  <c r="L974" i="1" s="1"/>
  <c r="O886" i="1"/>
  <c r="L1148" i="1"/>
  <c r="AI1162" i="1"/>
  <c r="AI1215" i="1" s="1"/>
  <c r="AI1218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P941" i="1"/>
  <c r="P981" i="1"/>
  <c r="O107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L1217" i="1"/>
  <c r="D1279" i="1"/>
  <c r="AF1094" i="1"/>
  <c r="AF1107" i="1"/>
  <c r="O1063" i="1"/>
  <c r="O1067" i="1" s="1"/>
  <c r="P1067" i="1" s="1"/>
  <c r="L1088" i="1"/>
  <c r="P1004" i="1"/>
  <c r="O1004" i="1"/>
  <c r="O946" i="1"/>
  <c r="P946" i="1" s="1"/>
  <c r="I2499" i="1"/>
  <c r="I2497" i="1" s="1"/>
  <c r="G2560" i="1"/>
  <c r="AD974" i="1"/>
  <c r="AF913" i="1"/>
  <c r="AF1265" i="1"/>
  <c r="AE1218" i="1"/>
  <c r="M945" i="1"/>
  <c r="M946" i="1" s="1"/>
  <c r="L886" i="1"/>
  <c r="N1133" i="1"/>
  <c r="L1194" i="1"/>
  <c r="O887" i="1"/>
  <c r="L1067" i="1"/>
  <c r="L1068" i="1" s="1"/>
  <c r="O1007" i="1" l="1"/>
  <c r="P1007" i="1" s="1"/>
  <c r="P1065" i="1"/>
  <c r="O1065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O1001" i="1"/>
  <c r="L1149" i="1"/>
  <c r="O1124" i="1"/>
  <c r="O1128" i="1" s="1"/>
  <c r="P1128" i="1" s="1"/>
  <c r="AF1168" i="1"/>
  <c r="AF1155" i="1"/>
  <c r="L1254" i="1"/>
  <c r="N1254" i="1" s="1"/>
  <c r="AD1035" i="1"/>
  <c r="AF974" i="1"/>
  <c r="L1128" i="1"/>
  <c r="L1129" i="1" s="1"/>
  <c r="L1255" i="1"/>
  <c r="N1194" i="1"/>
  <c r="L1278" i="1"/>
  <c r="D1340" i="1"/>
  <c r="AI1223" i="1"/>
  <c r="AI1276" i="1" s="1"/>
  <c r="AI1279" i="1" s="1"/>
  <c r="L1209" i="1"/>
  <c r="O948" i="1"/>
  <c r="O947" i="1" s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O1042" i="1"/>
  <c r="P1003" i="1"/>
  <c r="O1009" i="1" s="1"/>
  <c r="M1032" i="1"/>
  <c r="G2621" i="1"/>
  <c r="I2560" i="1"/>
  <c r="I2558" i="1" s="1"/>
  <c r="M1006" i="1"/>
  <c r="M1007" i="1" s="1"/>
  <c r="L947" i="1"/>
  <c r="AE1279" i="1"/>
  <c r="AF1326" i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P1042" i="1"/>
  <c r="P1002" i="1"/>
  <c r="I1218" i="1"/>
  <c r="I1216" i="1" s="1"/>
  <c r="G1279" i="1"/>
  <c r="L1315" i="1" l="1"/>
  <c r="N1315" i="1" s="1"/>
  <c r="O1103" i="1"/>
  <c r="P1064" i="1"/>
  <c r="M1093" i="1"/>
  <c r="AF1216" i="1"/>
  <c r="AF1229" i="1"/>
  <c r="AF1035" i="1"/>
  <c r="AD1096" i="1"/>
  <c r="I1279" i="1"/>
  <c r="I1277" i="1" s="1"/>
  <c r="G1340" i="1"/>
  <c r="O1008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P1103" i="1"/>
  <c r="P1063" i="1"/>
  <c r="L1033" i="1"/>
  <c r="L1035" i="1" s="1"/>
  <c r="L1073" i="1"/>
  <c r="L1093" i="1" s="1"/>
  <c r="L1094" i="1" s="1"/>
  <c r="L1096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I2621" i="1"/>
  <c r="I2619" i="1" s="1"/>
  <c r="G2682" i="1"/>
  <c r="AI1284" i="1"/>
  <c r="AI1337" i="1" s="1"/>
  <c r="AI1340" i="1" s="1"/>
  <c r="L1270" i="1"/>
  <c r="O1068" i="1"/>
  <c r="P1068" i="1" s="1"/>
  <c r="P1126" i="1"/>
  <c r="O1126" i="1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N1255" i="1"/>
  <c r="L1316" i="1"/>
  <c r="L1210" i="1"/>
  <c r="O1185" i="1"/>
  <c r="O1189" i="1" s="1"/>
  <c r="P1189" i="1" s="1"/>
  <c r="L1339" i="1"/>
  <c r="D1401" i="1"/>
  <c r="AE1340" i="1"/>
  <c r="AF1387" i="1"/>
  <c r="M1067" i="1"/>
  <c r="M1068" i="1" s="1"/>
  <c r="L1008" i="1"/>
  <c r="L1189" i="1"/>
  <c r="L1190" i="1" s="1"/>
  <c r="N1316" i="1" l="1"/>
  <c r="L1377" i="1"/>
  <c r="G1401" i="1"/>
  <c r="I1401" i="1" s="1"/>
  <c r="I1399" i="1" s="1"/>
  <c r="I1340" i="1"/>
  <c r="I1338" i="1" s="1"/>
  <c r="AD1157" i="1"/>
  <c r="AF1096" i="1"/>
  <c r="P1164" i="1"/>
  <c r="P1124" i="1"/>
  <c r="P1187" i="1"/>
  <c r="O1187" i="1"/>
  <c r="O1129" i="1"/>
  <c r="P1129" i="1" s="1"/>
  <c r="L1271" i="1"/>
  <c r="O1246" i="1"/>
  <c r="O1250" i="1" s="1"/>
  <c r="P1250" i="1" s="1"/>
  <c r="AI1345" i="1"/>
  <c r="AI1398" i="1" s="1"/>
  <c r="AI1401" i="1" s="1"/>
  <c r="L1331" i="1"/>
  <c r="AF1290" i="1"/>
  <c r="AF1277" i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218" i="1"/>
  <c r="N1218" i="1" s="1"/>
  <c r="AE1401" i="1"/>
  <c r="AF1448" i="1"/>
  <c r="L1134" i="1"/>
  <c r="L1154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070" i="1"/>
  <c r="O1069" i="1"/>
  <c r="P1125" i="1"/>
  <c r="O1131" i="1" s="1"/>
  <c r="O1164" i="1"/>
  <c r="M1154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L1250" i="1"/>
  <c r="L1251" i="1" s="1"/>
  <c r="G2743" i="1"/>
  <c r="I2682" i="1"/>
  <c r="I2680" i="1" s="1"/>
  <c r="L1376" i="1"/>
  <c r="N1376" i="1" s="1"/>
  <c r="M1128" i="1"/>
  <c r="M1129" i="1" s="1"/>
  <c r="L1069" i="1"/>
  <c r="D1462" i="1"/>
  <c r="L1400" i="1"/>
  <c r="O1225" i="1" l="1"/>
  <c r="P1186" i="1"/>
  <c r="M1215" i="1"/>
  <c r="L1195" i="1"/>
  <c r="L1215" i="1" s="1"/>
  <c r="L1216" i="1" s="1"/>
  <c r="L1218" i="1" s="1"/>
  <c r="O1184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L1332" i="1"/>
  <c r="O1307" i="1"/>
  <c r="O1311" i="1" s="1"/>
  <c r="P1311" i="1" s="1"/>
  <c r="O1248" i="1"/>
  <c r="O1190" i="1"/>
  <c r="P1190" i="1" s="1"/>
  <c r="P1248" i="1"/>
  <c r="P1225" i="1"/>
  <c r="P1185" i="1"/>
  <c r="L1392" i="1"/>
  <c r="AI1406" i="1"/>
  <c r="AI1459" i="1" s="1"/>
  <c r="AI1462" i="1" s="1"/>
  <c r="AI1467" i="1" s="1"/>
  <c r="AI1520" i="1" s="1"/>
  <c r="AI1523" i="1" s="1"/>
  <c r="L1155" i="1"/>
  <c r="L1157" i="1" s="1"/>
  <c r="AD1218" i="1"/>
  <c r="AF1157" i="1"/>
  <c r="AF1509" i="1"/>
  <c r="AE1462" i="1"/>
  <c r="L1437" i="1"/>
  <c r="N1437" i="1" s="1"/>
  <c r="M1189" i="1"/>
  <c r="M1190" i="1" s="1"/>
  <c r="L1130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316" i="1"/>
  <c r="D1523" i="1"/>
  <c r="L1461" i="1"/>
  <c r="L1438" i="1"/>
  <c r="N1377" i="1"/>
  <c r="O1130" i="1"/>
  <c r="I2743" i="1"/>
  <c r="I2741" i="1" s="1"/>
  <c r="G2804" i="1"/>
  <c r="I2804" i="1" s="1"/>
  <c r="I2802" i="1" s="1"/>
  <c r="L1311" i="1"/>
  <c r="L1312" i="1" s="1"/>
  <c r="AF1338" i="1"/>
  <c r="AF1351" i="1"/>
  <c r="L1499" i="1" l="1"/>
  <c r="N1438" i="1"/>
  <c r="P1286" i="1"/>
  <c r="P1246" i="1"/>
  <c r="O1251" i="1"/>
  <c r="P1251" i="1" s="1"/>
  <c r="P1309" i="1"/>
  <c r="O1309" i="1"/>
  <c r="L1514" i="1"/>
  <c r="AI1528" i="1"/>
  <c r="AI1581" i="1" s="1"/>
  <c r="AI1584" i="1" s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O1368" i="1"/>
  <c r="L1393" i="1"/>
  <c r="L1498" i="1"/>
  <c r="N1498" i="1" s="1"/>
  <c r="L1522" i="1"/>
  <c r="D1584" i="1"/>
  <c r="AF1399" i="1"/>
  <c r="AF1412" i="1"/>
  <c r="AE1523" i="1"/>
  <c r="AF1570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M1250" i="1"/>
  <c r="M1251" i="1" s="1"/>
  <c r="L1191" i="1"/>
  <c r="L1372" i="1"/>
  <c r="L1373" i="1" s="1"/>
  <c r="O1192" i="1"/>
  <c r="O1191" i="1" s="1"/>
  <c r="O1377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AD1279" i="1"/>
  <c r="AF1218" i="1"/>
  <c r="O1286" i="1"/>
  <c r="P1247" i="1"/>
  <c r="M1276" i="1"/>
  <c r="L1433" i="1" l="1"/>
  <c r="L1434" i="1" s="1"/>
  <c r="AI1589" i="1"/>
  <c r="AI1642" i="1" s="1"/>
  <c r="AI1645" i="1" s="1"/>
  <c r="L1575" i="1"/>
  <c r="M1311" i="1"/>
  <c r="M1312" i="1" s="1"/>
  <c r="L1252" i="1"/>
  <c r="AE1584" i="1"/>
  <c r="AF1631" i="1"/>
  <c r="O1490" i="1"/>
  <c r="O1494" i="1" s="1"/>
  <c r="P1494" i="1" s="1"/>
  <c r="L1515" i="1"/>
  <c r="O1370" i="1"/>
  <c r="O1312" i="1"/>
  <c r="P1312" i="1" s="1"/>
  <c r="P1370" i="1"/>
  <c r="O1401" i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O1306" i="1"/>
  <c r="O1347" i="1"/>
  <c r="P1308" i="1"/>
  <c r="M1337" i="1"/>
  <c r="L1583" i="1"/>
  <c r="D1645" i="1"/>
  <c r="O1253" i="1"/>
  <c r="O1252" i="1" s="1"/>
  <c r="P1347" i="1"/>
  <c r="P1307" i="1"/>
  <c r="O1372" i="1"/>
  <c r="P1372" i="1" s="1"/>
  <c r="O1433" i="1"/>
  <c r="P1433" i="1" s="1"/>
  <c r="AF1460" i="1"/>
  <c r="AF1473" i="1"/>
  <c r="AD1340" i="1"/>
  <c r="AF1279" i="1"/>
  <c r="L1559" i="1"/>
  <c r="N1559" i="1" s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438" i="1"/>
  <c r="L1560" i="1"/>
  <c r="N1499" i="1"/>
  <c r="AF1521" i="1" l="1"/>
  <c r="AF1534" i="1"/>
  <c r="AD1401" i="1"/>
  <c r="AF1340" i="1"/>
  <c r="O1462" i="1"/>
  <c r="N1462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31" i="1"/>
  <c r="O1373" i="1"/>
  <c r="P1373" i="1" s="1"/>
  <c r="P1431" i="1"/>
  <c r="AE1645" i="1"/>
  <c r="AF1692" i="1"/>
  <c r="N1560" i="1"/>
  <c r="L1621" i="1"/>
  <c r="D1706" i="1"/>
  <c r="L1644" i="1"/>
  <c r="O1314" i="1"/>
  <c r="O1313" i="1" s="1"/>
  <c r="M1372" i="1"/>
  <c r="M1373" i="1" s="1"/>
  <c r="L1313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O1408" i="1"/>
  <c r="P1369" i="1"/>
  <c r="M1398" i="1"/>
  <c r="O1551" i="1"/>
  <c r="O1555" i="1" s="1"/>
  <c r="P1555" i="1" s="1"/>
  <c r="L1576" i="1"/>
  <c r="P1368" i="1"/>
  <c r="P1408" i="1"/>
  <c r="L1636" i="1"/>
  <c r="AI1650" i="1"/>
  <c r="AI1703" i="1" s="1"/>
  <c r="AI1706" i="1" s="1"/>
  <c r="L1620" i="1"/>
  <c r="N1620" i="1" s="1"/>
  <c r="L1338" i="1"/>
  <c r="L1340" i="1" s="1"/>
  <c r="L1494" i="1"/>
  <c r="L1495" i="1" s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378" i="1"/>
  <c r="L1398" i="1" s="1"/>
  <c r="L1399" i="1" s="1"/>
  <c r="L1401" i="1" s="1"/>
  <c r="O1367" i="1"/>
  <c r="D1767" i="1" l="1"/>
  <c r="L1705" i="1"/>
  <c r="AE1706" i="1"/>
  <c r="AF1753" i="1"/>
  <c r="AI1711" i="1"/>
  <c r="AI1764" i="1" s="1"/>
  <c r="AI1767" i="1" s="1"/>
  <c r="L1697" i="1"/>
  <c r="O1612" i="1"/>
  <c r="O1616" i="1" s="1"/>
  <c r="P1616" i="1" s="1"/>
  <c r="L1637" i="1"/>
  <c r="P1492" i="1"/>
  <c r="O1434" i="1"/>
  <c r="P1434" i="1" s="1"/>
  <c r="O1492" i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L1681" i="1"/>
  <c r="N1681" i="1" s="1"/>
  <c r="N1621" i="1"/>
  <c r="L1682" i="1"/>
  <c r="P1429" i="1"/>
  <c r="P1469" i="1"/>
  <c r="O1375" i="1"/>
  <c r="O1374" i="1" s="1"/>
  <c r="P1430" i="1"/>
  <c r="O1469" i="1"/>
  <c r="M1459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AD1462" i="1"/>
  <c r="AF1401" i="1"/>
  <c r="L1439" i="1"/>
  <c r="L1459" i="1" s="1"/>
  <c r="L1460" i="1" s="1"/>
  <c r="L1462" i="1" s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O1428" i="1"/>
  <c r="AF1582" i="1"/>
  <c r="AF1595" i="1"/>
  <c r="L1555" i="1"/>
  <c r="L1556" i="1" s="1"/>
  <c r="M1433" i="1"/>
  <c r="M1434" i="1" s="1"/>
  <c r="L1374" i="1"/>
  <c r="AD1523" i="1" l="1"/>
  <c r="AF1462" i="1"/>
  <c r="L1742" i="1"/>
  <c r="N1742" i="1" s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L1698" i="1"/>
  <c r="O1673" i="1"/>
  <c r="O1677" i="1" s="1"/>
  <c r="P1677" i="1" s="1"/>
  <c r="L1758" i="1"/>
  <c r="AI1772" i="1"/>
  <c r="AI1825" i="1" s="1"/>
  <c r="AI1828" i="1" s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L1616" i="1"/>
  <c r="L1617" i="1" s="1"/>
  <c r="P1490" i="1"/>
  <c r="P1530" i="1"/>
  <c r="AE1767" i="1"/>
  <c r="AF1814" i="1"/>
  <c r="M1494" i="1"/>
  <c r="M1495" i="1" s="1"/>
  <c r="L1435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L1500" i="1"/>
  <c r="L1520" i="1" s="1"/>
  <c r="L1521" i="1" s="1"/>
  <c r="L1523" i="1" s="1"/>
  <c r="O1530" i="1"/>
  <c r="P1491" i="1"/>
  <c r="O1497" i="1" s="1"/>
  <c r="M1520" i="1"/>
  <c r="AF1643" i="1"/>
  <c r="AF1656" i="1"/>
  <c r="L1743" i="1"/>
  <c r="N1682" i="1"/>
  <c r="O1435" i="1"/>
  <c r="P1553" i="1"/>
  <c r="O1553" i="1"/>
  <c r="O1495" i="1"/>
  <c r="P1495" i="1" s="1"/>
  <c r="O1436" i="1"/>
  <c r="L1766" i="1"/>
  <c r="D1828" i="1"/>
  <c r="AF1704" i="1" l="1"/>
  <c r="AF1717" i="1"/>
  <c r="L1677" i="1"/>
  <c r="L1678" i="1" s="1"/>
  <c r="AI1833" i="1"/>
  <c r="AI1886" i="1" s="1"/>
  <c r="AI1889" i="1" s="1"/>
  <c r="L1819" i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L1561" i="1"/>
  <c r="L1581" i="1" s="1"/>
  <c r="L1582" i="1" s="1"/>
  <c r="L1584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O1682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591" i="1"/>
  <c r="P1552" i="1"/>
  <c r="O1558" i="1" s="1"/>
  <c r="M1581" i="1"/>
  <c r="D1889" i="1"/>
  <c r="L1827" i="1"/>
  <c r="M1555" i="1"/>
  <c r="M1556" i="1" s="1"/>
  <c r="L1496" i="1"/>
  <c r="L1803" i="1"/>
  <c r="N1803" i="1" s="1"/>
  <c r="P1551" i="1"/>
  <c r="P1591" i="1"/>
  <c r="AE1828" i="1"/>
  <c r="AF1875" i="1"/>
  <c r="L1804" i="1"/>
  <c r="N1743" i="1"/>
  <c r="O1734" i="1"/>
  <c r="O1738" i="1" s="1"/>
  <c r="P1738" i="1" s="1"/>
  <c r="L1759" i="1"/>
  <c r="O1496" i="1"/>
  <c r="P1614" i="1"/>
  <c r="O1614" i="1"/>
  <c r="O1556" i="1"/>
  <c r="P1556" i="1" s="1"/>
  <c r="AF1523" i="1"/>
  <c r="AD1584" i="1"/>
  <c r="P1613" i="1" l="1"/>
  <c r="O1652" i="1"/>
  <c r="M1642" i="1"/>
  <c r="AF1936" i="1"/>
  <c r="AE1889" i="1"/>
  <c r="O1557" i="1"/>
  <c r="L1622" i="1"/>
  <c r="L1642" i="1" s="1"/>
  <c r="L1643" i="1" s="1"/>
  <c r="L1645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P1612" i="1"/>
  <c r="P1652" i="1"/>
  <c r="O1795" i="1"/>
  <c r="O1799" i="1" s="1"/>
  <c r="P1799" i="1" s="1"/>
  <c r="L1820" i="1"/>
  <c r="L1880" i="1"/>
  <c r="AI1894" i="1"/>
  <c r="AI1947" i="1" s="1"/>
  <c r="AI1950" i="1" s="1"/>
  <c r="AF1584" i="1"/>
  <c r="AD1645" i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N1804" i="1"/>
  <c r="L1865" i="1"/>
  <c r="M1616" i="1"/>
  <c r="M1617" i="1" s="1"/>
  <c r="L1557" i="1"/>
  <c r="L1738" i="1"/>
  <c r="L1739" i="1" s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675" i="1"/>
  <c r="O1617" i="1"/>
  <c r="P1617" i="1" s="1"/>
  <c r="P1675" i="1"/>
  <c r="L1888" i="1"/>
  <c r="D1950" i="1"/>
  <c r="AF1765" i="1"/>
  <c r="AF1778" i="1"/>
  <c r="L1864" i="1"/>
  <c r="N1864" i="1" s="1"/>
  <c r="L1799" i="1" l="1"/>
  <c r="L1800" i="1" s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O1672" i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767" i="1"/>
  <c r="N1767" i="1" s="1"/>
  <c r="N1865" i="1"/>
  <c r="L1926" i="1"/>
  <c r="L1881" i="1"/>
  <c r="O1856" i="1"/>
  <c r="O1860" i="1" s="1"/>
  <c r="P1860" i="1" s="1"/>
  <c r="AE1950" i="1"/>
  <c r="AF1997" i="1"/>
  <c r="P1736" i="1"/>
  <c r="O1736" i="1"/>
  <c r="O1678" i="1"/>
  <c r="P1678" i="1" s="1"/>
  <c r="P1713" i="1"/>
  <c r="P1673" i="1"/>
  <c r="L1925" i="1"/>
  <c r="N1925" i="1" s="1"/>
  <c r="O180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AI1955" i="1"/>
  <c r="AI2008" i="1" s="1"/>
  <c r="AI2011" i="1" s="1"/>
  <c r="L1941" i="1"/>
  <c r="M1677" i="1"/>
  <c r="M1678" i="1" s="1"/>
  <c r="L1618" i="1"/>
  <c r="AF1826" i="1"/>
  <c r="AF1839" i="1"/>
  <c r="AD1706" i="1"/>
  <c r="AF1645" i="1"/>
  <c r="P1674" i="1"/>
  <c r="O1713" i="1"/>
  <c r="M1703" i="1"/>
  <c r="L1949" i="1"/>
  <c r="D2011" i="1"/>
  <c r="O1619" i="1"/>
  <c r="O1618" i="1" s="1"/>
  <c r="AD1767" i="1" l="1"/>
  <c r="AF1706" i="1"/>
  <c r="L1987" i="1"/>
  <c r="N1926" i="1"/>
  <c r="AE2011" i="1"/>
  <c r="AF2058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M1738" i="1"/>
  <c r="M1739" i="1" s="1"/>
  <c r="L1679" i="1"/>
  <c r="L1986" i="1"/>
  <c r="N1986" i="1" s="1"/>
  <c r="O1679" i="1"/>
  <c r="AF1887" i="1"/>
  <c r="AF1900" i="1"/>
  <c r="L1942" i="1"/>
  <c r="O1917" i="1"/>
  <c r="O1921" i="1" s="1"/>
  <c r="P1921" i="1" s="1"/>
  <c r="L1704" i="1"/>
  <c r="L1706" i="1" s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O1733" i="1"/>
  <c r="L1744" i="1"/>
  <c r="L1764" i="1" s="1"/>
  <c r="L2002" i="1"/>
  <c r="AI2016" i="1"/>
  <c r="AI2069" i="1" s="1"/>
  <c r="AI2072" i="1" s="1"/>
  <c r="O1774" i="1"/>
  <c r="P1735" i="1"/>
  <c r="O1741" i="1" s="1"/>
  <c r="M1764" i="1"/>
  <c r="L2010" i="1"/>
  <c r="D2072" i="1"/>
  <c r="P1774" i="1"/>
  <c r="P1734" i="1"/>
  <c r="O1680" i="1"/>
  <c r="O1797" i="1"/>
  <c r="P1797" i="1"/>
  <c r="O1739" i="1"/>
  <c r="P1739" i="1" s="1"/>
  <c r="L1860" i="1"/>
  <c r="L1861" i="1" s="1"/>
  <c r="L2047" i="1" l="1"/>
  <c r="N2047" i="1" s="1"/>
  <c r="P1835" i="1"/>
  <c r="P1795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M1799" i="1"/>
  <c r="M1800" i="1" s="1"/>
  <c r="L1740" i="1"/>
  <c r="O1740" i="1"/>
  <c r="L1805" i="1"/>
  <c r="L1825" i="1" s="1"/>
  <c r="L1826" i="1" s="1"/>
  <c r="L1828" i="1" s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AF2119" i="1"/>
  <c r="AE2072" i="1"/>
  <c r="L1765" i="1"/>
  <c r="L1767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D2133" i="1"/>
  <c r="L2071" i="1"/>
  <c r="O1835" i="1"/>
  <c r="P1796" i="1"/>
  <c r="M1825" i="1"/>
  <c r="O1978" i="1"/>
  <c r="O1982" i="1" s="1"/>
  <c r="P1982" i="1" s="1"/>
  <c r="L2003" i="1"/>
  <c r="N1987" i="1"/>
  <c r="L2048" i="1"/>
  <c r="L1921" i="1"/>
  <c r="L1922" i="1" s="1"/>
  <c r="O1800" i="1"/>
  <c r="P1800" i="1" s="1"/>
  <c r="P1858" i="1"/>
  <c r="O1858" i="1"/>
  <c r="AF1948" i="1"/>
  <c r="AF1961" i="1"/>
  <c r="AI2077" i="1"/>
  <c r="AI2130" i="1" s="1"/>
  <c r="AI2133" i="1" s="1"/>
  <c r="L2063" i="1"/>
  <c r="AD1828" i="1"/>
  <c r="AF1767" i="1"/>
  <c r="O1950" i="1" l="1"/>
  <c r="N1950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M1860" i="1"/>
  <c r="M1861" i="1" s="1"/>
  <c r="L1801" i="1"/>
  <c r="L2109" i="1"/>
  <c r="N2048" i="1"/>
  <c r="O1802" i="1"/>
  <c r="O1801" i="1" s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AD1889" i="1"/>
  <c r="AF1828" i="1"/>
  <c r="O1855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L1887" i="1" s="1"/>
  <c r="L1889" i="1" s="1"/>
  <c r="AI2138" i="1"/>
  <c r="AI2191" i="1" s="1"/>
  <c r="AI2194" i="1" s="1"/>
  <c r="L2124" i="1"/>
  <c r="L2132" i="1"/>
  <c r="D2194" i="1"/>
  <c r="P1896" i="1"/>
  <c r="P1856" i="1"/>
  <c r="L1982" i="1"/>
  <c r="L1983" i="1" s="1"/>
  <c r="O1896" i="1"/>
  <c r="P1857" i="1"/>
  <c r="M1886" i="1"/>
  <c r="L2064" i="1"/>
  <c r="O2039" i="1"/>
  <c r="O2043" i="1" s="1"/>
  <c r="P2043" i="1" s="1"/>
  <c r="AF2022" i="1"/>
  <c r="AF2009" i="1"/>
  <c r="O1919" i="1"/>
  <c r="P1919" i="1"/>
  <c r="O1861" i="1"/>
  <c r="P1861" i="1" s="1"/>
  <c r="AE2133" i="1"/>
  <c r="AF2180" i="1"/>
  <c r="L2108" i="1"/>
  <c r="N2108" i="1" s="1"/>
  <c r="O2048" i="1" l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P1980" i="1"/>
  <c r="O1980" i="1"/>
  <c r="O1922" i="1"/>
  <c r="P1922" i="1" s="1"/>
  <c r="AF2083" i="1"/>
  <c r="AF2070" i="1"/>
  <c r="O1863" i="1"/>
  <c r="L2043" i="1"/>
  <c r="L2044" i="1" s="1"/>
  <c r="N2109" i="1"/>
  <c r="L2170" i="1"/>
  <c r="AD1950" i="1"/>
  <c r="AF1889" i="1"/>
  <c r="P1957" i="1"/>
  <c r="P1917" i="1"/>
  <c r="M1921" i="1"/>
  <c r="M1922" i="1" s="1"/>
  <c r="L1862" i="1"/>
  <c r="P1918" i="1"/>
  <c r="O1957" i="1"/>
  <c r="M1947" i="1"/>
  <c r="L2169" i="1"/>
  <c r="N2169" i="1" s="1"/>
  <c r="AE2194" i="1"/>
  <c r="AF2241" i="1"/>
  <c r="D2255" i="1"/>
  <c r="L2193" i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2011" i="1"/>
  <c r="N2011" i="1" s="1"/>
  <c r="O1862" i="1"/>
  <c r="O2100" i="1"/>
  <c r="O2104" i="1" s="1"/>
  <c r="P2104" i="1" s="1"/>
  <c r="L2125" i="1"/>
  <c r="L1927" i="1"/>
  <c r="L1947" i="1" s="1"/>
  <c r="L1948" i="1" s="1"/>
  <c r="L1950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L2185" i="1"/>
  <c r="AI2199" i="1"/>
  <c r="AI2252" i="1" s="1"/>
  <c r="AI2255" i="1" s="1"/>
  <c r="AF1950" i="1" l="1"/>
  <c r="AD2011" i="1"/>
  <c r="L2231" i="1"/>
  <c r="N2170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072" i="1"/>
  <c r="N2072" i="1" s="1"/>
  <c r="L2104" i="1"/>
  <c r="L2105" i="1" s="1"/>
  <c r="AF2131" i="1"/>
  <c r="AF2144" i="1"/>
  <c r="P2018" i="1"/>
  <c r="P1978" i="1"/>
  <c r="AF2302" i="1"/>
  <c r="AE2255" i="1"/>
  <c r="L2246" i="1"/>
  <c r="AI2260" i="1"/>
  <c r="AI2313" i="1" s="1"/>
  <c r="AI2316" i="1" s="1"/>
  <c r="O2161" i="1"/>
  <c r="O2165" i="1" s="1"/>
  <c r="P2165" i="1" s="1"/>
  <c r="L2186" i="1"/>
  <c r="P1979" i="1"/>
  <c r="O2018" i="1"/>
  <c r="M2008" i="1"/>
  <c r="O2041" i="1"/>
  <c r="O1983" i="1"/>
  <c r="P1983" i="1" s="1"/>
  <c r="P2041" i="1"/>
  <c r="D2316" i="1"/>
  <c r="L2254" i="1"/>
  <c r="L2230" i="1"/>
  <c r="N2230" i="1" s="1"/>
  <c r="O1924" i="1"/>
  <c r="O1923" i="1" s="1"/>
  <c r="L1988" i="1"/>
  <c r="L2008" i="1" s="1"/>
  <c r="L2009" i="1" s="1"/>
  <c r="L2011" i="1" s="1"/>
  <c r="O1977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O2109" i="1"/>
  <c r="M1982" i="1"/>
  <c r="M1983" i="1" s="1"/>
  <c r="L1923" i="1"/>
  <c r="P2079" i="1" l="1"/>
  <c r="P2039" i="1"/>
  <c r="AF2205" i="1"/>
  <c r="AF2192" i="1"/>
  <c r="AI2321" i="1"/>
  <c r="AI2374" i="1" s="1"/>
  <c r="AI2377" i="1" s="1"/>
  <c r="L2307" i="1"/>
  <c r="L2291" i="1"/>
  <c r="N2291" i="1" s="1"/>
  <c r="L2165" i="1"/>
  <c r="L2166" i="1" s="1"/>
  <c r="AE2316" i="1"/>
  <c r="AF2363" i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D2377" i="1"/>
  <c r="L2315" i="1"/>
  <c r="O2079" i="1"/>
  <c r="P2040" i="1"/>
  <c r="M2069" i="1"/>
  <c r="O2222" i="1"/>
  <c r="O2226" i="1" s="1"/>
  <c r="P2226" i="1" s="1"/>
  <c r="L2247" i="1"/>
  <c r="P2102" i="1"/>
  <c r="O2044" i="1"/>
  <c r="P2044" i="1" s="1"/>
  <c r="O2102" i="1"/>
  <c r="M2043" i="1"/>
  <c r="M2044" i="1" s="1"/>
  <c r="L1984" i="1"/>
  <c r="O1985" i="1"/>
  <c r="O1984" i="1" s="1"/>
  <c r="L2292" i="1"/>
  <c r="N2231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AF2011" i="1"/>
  <c r="AD2072" i="1"/>
  <c r="L2049" i="1"/>
  <c r="L2069" i="1" s="1"/>
  <c r="L2070" i="1" s="1"/>
  <c r="L2072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O2038" i="1"/>
  <c r="AF2424" i="1" l="1"/>
  <c r="AE2377" i="1"/>
  <c r="L2226" i="1"/>
  <c r="L2227" i="1" s="1"/>
  <c r="O2194" i="1"/>
  <c r="N2194" i="1" s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L2352" i="1"/>
  <c r="N2352" i="1" s="1"/>
  <c r="M2104" i="1"/>
  <c r="M2105" i="1" s="1"/>
  <c r="L2045" i="1"/>
  <c r="O2283" i="1"/>
  <c r="O2287" i="1" s="1"/>
  <c r="P2287" i="1" s="1"/>
  <c r="L2308" i="1"/>
  <c r="O2231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AI2382" i="1"/>
  <c r="AI2435" i="1" s="1"/>
  <c r="AI2438" i="1" s="1"/>
  <c r="L2368" i="1"/>
  <c r="P2163" i="1"/>
  <c r="O2105" i="1"/>
  <c r="P2105" i="1" s="1"/>
  <c r="O2163" i="1"/>
  <c r="D2438" i="1"/>
  <c r="L2376" i="1"/>
  <c r="AD2133" i="1"/>
  <c r="AF2072" i="1"/>
  <c r="L2353" i="1"/>
  <c r="N2292" i="1"/>
  <c r="AF2266" i="1"/>
  <c r="AF2253" i="1"/>
  <c r="O2140" i="1"/>
  <c r="P2101" i="1"/>
  <c r="O2107" i="1" s="1"/>
  <c r="M2130" i="1"/>
  <c r="P2100" i="1"/>
  <c r="P2140" i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L2110" i="1"/>
  <c r="L2130" i="1" s="1"/>
  <c r="O2099" i="1"/>
  <c r="O2046" i="1"/>
  <c r="O2045" i="1" s="1"/>
  <c r="O2344" i="1" l="1"/>
  <c r="O2348" i="1" s="1"/>
  <c r="P2348" i="1" s="1"/>
  <c r="L2369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M2165" i="1"/>
  <c r="M2166" i="1" s="1"/>
  <c r="L2106" i="1"/>
  <c r="AI2443" i="1"/>
  <c r="AI2496" i="1" s="1"/>
  <c r="AI2499" i="1" s="1"/>
  <c r="L2429" i="1"/>
  <c r="AD2194" i="1"/>
  <c r="AF2133" i="1"/>
  <c r="L2413" i="1"/>
  <c r="N2413" i="1" s="1"/>
  <c r="O2255" i="1"/>
  <c r="N2255" i="1" s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01" i="1"/>
  <c r="P2162" i="1"/>
  <c r="O2168" i="1" s="1"/>
  <c r="M2191" i="1"/>
  <c r="O2106" i="1"/>
  <c r="D2499" i="1"/>
  <c r="L2437" i="1"/>
  <c r="AF2314" i="1"/>
  <c r="AF2327" i="1"/>
  <c r="O2224" i="1"/>
  <c r="O2166" i="1"/>
  <c r="P2166" i="1" s="1"/>
  <c r="P2224" i="1"/>
  <c r="L2287" i="1"/>
  <c r="L2288" i="1" s="1"/>
  <c r="L2171" i="1"/>
  <c r="L2191" i="1" s="1"/>
  <c r="L2192" i="1" s="1"/>
  <c r="L2194" i="1" s="1"/>
  <c r="O2160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P2161" i="1"/>
  <c r="P2201" i="1"/>
  <c r="N2353" i="1"/>
  <c r="L2414" i="1"/>
  <c r="L2131" i="1"/>
  <c r="L2133" i="1" s="1"/>
  <c r="AE2438" i="1"/>
  <c r="AF2485" i="1"/>
  <c r="Z2320" i="1" l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O2316" i="1"/>
  <c r="N2316" i="1" s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O2221" i="1"/>
  <c r="L2348" i="1"/>
  <c r="L2349" i="1" s="1"/>
  <c r="O2405" i="1"/>
  <c r="O2409" i="1" s="1"/>
  <c r="P2409" i="1" s="1"/>
  <c r="L2430" i="1"/>
  <c r="AI2504" i="1"/>
  <c r="AI2557" i="1" s="1"/>
  <c r="AI2560" i="1" s="1"/>
  <c r="L2490" i="1"/>
  <c r="O2167" i="1"/>
  <c r="L2474" i="1"/>
  <c r="N2474" i="1" s="1"/>
  <c r="M2226" i="1"/>
  <c r="M2227" i="1" s="1"/>
  <c r="L2167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353" i="1"/>
  <c r="O2262" i="1"/>
  <c r="P2223" i="1"/>
  <c r="O2229" i="1" s="1"/>
  <c r="M2252" i="1"/>
  <c r="AD2255" i="1"/>
  <c r="AF2194" i="1"/>
  <c r="AE2499" i="1"/>
  <c r="AF2546" i="1"/>
  <c r="D2560" i="1"/>
  <c r="L2498" i="1"/>
  <c r="N2414" i="1"/>
  <c r="L2475" i="1"/>
  <c r="AF2375" i="1"/>
  <c r="AF2388" i="1"/>
  <c r="O2227" i="1"/>
  <c r="P2227" i="1" s="1"/>
  <c r="P2285" i="1"/>
  <c r="O2285" i="1"/>
  <c r="P2262" i="1"/>
  <c r="P2222" i="1"/>
  <c r="L2535" i="1" l="1"/>
  <c r="N2535" i="1" s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N2475" i="1"/>
  <c r="L2536" i="1"/>
  <c r="AF2607" i="1"/>
  <c r="AE2560" i="1"/>
  <c r="M2287" i="1"/>
  <c r="M2288" i="1" s="1"/>
  <c r="L2228" i="1"/>
  <c r="D2621" i="1"/>
  <c r="L2559" i="1"/>
  <c r="AD2316" i="1"/>
  <c r="AF2255" i="1"/>
  <c r="L2409" i="1"/>
  <c r="L2410" i="1" s="1"/>
  <c r="AI2565" i="1"/>
  <c r="AI2618" i="1" s="1"/>
  <c r="AI2621" i="1" s="1"/>
  <c r="L2551" i="1"/>
  <c r="O2228" i="1"/>
  <c r="AF2436" i="1"/>
  <c r="AF2449" i="1"/>
  <c r="P2283" i="1"/>
  <c r="P2323" i="1"/>
  <c r="L2253" i="1"/>
  <c r="L2255" i="1" s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L2293" i="1"/>
  <c r="L2313" i="1" s="1"/>
  <c r="L2314" i="1" s="1"/>
  <c r="L2316" i="1" s="1"/>
  <c r="O2282" i="1"/>
  <c r="O2466" i="1"/>
  <c r="O2470" i="1" s="1"/>
  <c r="P2470" i="1" s="1"/>
  <c r="L2491" i="1"/>
  <c r="P2346" i="1"/>
  <c r="O2346" i="1"/>
  <c r="O2288" i="1"/>
  <c r="P2288" i="1" s="1"/>
  <c r="O2323" i="1"/>
  <c r="P2284" i="1"/>
  <c r="M2313" i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O2377" i="1"/>
  <c r="N2377" i="1" s="1"/>
  <c r="M2348" i="1" l="1"/>
  <c r="M2349" i="1" s="1"/>
  <c r="L2289" i="1"/>
  <c r="L2354" i="1"/>
  <c r="L2374" i="1" s="1"/>
  <c r="O2343" i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P2384" i="1"/>
  <c r="P2344" i="1"/>
  <c r="AE2621" i="1"/>
  <c r="AF2668" i="1"/>
  <c r="L2470" i="1"/>
  <c r="L2471" i="1" s="1"/>
  <c r="AF2497" i="1"/>
  <c r="AF2510" i="1"/>
  <c r="L2597" i="1"/>
  <c r="N2536" i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O2438" i="1"/>
  <c r="N2438" i="1" s="1"/>
  <c r="AF2316" i="1"/>
  <c r="AD2377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O2475" i="1"/>
  <c r="O2349" i="1"/>
  <c r="P2349" i="1" s="1"/>
  <c r="O2407" i="1"/>
  <c r="P2407" i="1"/>
  <c r="O2290" i="1"/>
  <c r="O2289" i="1" s="1"/>
  <c r="L2612" i="1"/>
  <c r="AI2626" i="1"/>
  <c r="AI2679" i="1" s="1"/>
  <c r="AI2682" i="1" s="1"/>
  <c r="L2620" i="1"/>
  <c r="D2682" i="1"/>
  <c r="O2527" i="1"/>
  <c r="O2531" i="1" s="1"/>
  <c r="P2531" i="1" s="1"/>
  <c r="L2552" i="1"/>
  <c r="O2384" i="1"/>
  <c r="P2345" i="1"/>
  <c r="O2351" i="1" s="1"/>
  <c r="M2374" i="1"/>
  <c r="L2596" i="1"/>
  <c r="N2596" i="1" s="1"/>
  <c r="D2743" i="1" l="1"/>
  <c r="L2681" i="1"/>
  <c r="L2531" i="1"/>
  <c r="L2532" i="1" s="1"/>
  <c r="L2673" i="1"/>
  <c r="AI2687" i="1"/>
  <c r="AI2740" i="1" s="1"/>
  <c r="AI2743" i="1" s="1"/>
  <c r="AE2682" i="1"/>
  <c r="AF2729" i="1"/>
  <c r="O2588" i="1"/>
  <c r="O2592" i="1" s="1"/>
  <c r="P2592" i="1" s="1"/>
  <c r="L2613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P2445" i="1"/>
  <c r="P2405" i="1"/>
  <c r="O2404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L2415" i="1"/>
  <c r="L2435" i="1" s="1"/>
  <c r="L2658" i="1"/>
  <c r="N2597" i="1"/>
  <c r="L2657" i="1"/>
  <c r="N2657" i="1" s="1"/>
  <c r="O2350" i="1"/>
  <c r="AF2558" i="1"/>
  <c r="AF2571" i="1"/>
  <c r="L2375" i="1"/>
  <c r="L2377" i="1" s="1"/>
  <c r="O2468" i="1"/>
  <c r="O2410" i="1"/>
  <c r="P2410" i="1" s="1"/>
  <c r="P2468" i="1"/>
  <c r="AF2377" i="1"/>
  <c r="AD2438" i="1"/>
  <c r="O2445" i="1"/>
  <c r="P2406" i="1"/>
  <c r="M2435" i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M2409" i="1"/>
  <c r="M2410" i="1" s="1"/>
  <c r="L2350" i="1"/>
  <c r="L2476" i="1" l="1"/>
  <c r="L2496" i="1" s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O2465" i="1"/>
  <c r="P2466" i="1"/>
  <c r="P2506" i="1"/>
  <c r="AE2743" i="1"/>
  <c r="AF2790" i="1"/>
  <c r="AE2804" i="1" s="1"/>
  <c r="L2734" i="1"/>
  <c r="AI2748" i="1"/>
  <c r="AI2801" i="1" s="1"/>
  <c r="AI2804" i="1" s="1"/>
  <c r="L2795" i="1" s="1"/>
  <c r="AF2438" i="1"/>
  <c r="AD2499" i="1"/>
  <c r="M2470" i="1"/>
  <c r="M2471" i="1" s="1"/>
  <c r="L2411" i="1"/>
  <c r="L2718" i="1"/>
  <c r="N2718" i="1" s="1"/>
  <c r="O2649" i="1"/>
  <c r="O2653" i="1" s="1"/>
  <c r="P2653" i="1" s="1"/>
  <c r="L2674" i="1"/>
  <c r="O2506" i="1"/>
  <c r="P2467" i="1"/>
  <c r="O2473" i="1" s="1"/>
  <c r="M2496" i="1"/>
  <c r="P2529" i="1"/>
  <c r="O2529" i="1"/>
  <c r="O2471" i="1"/>
  <c r="P2471" i="1" s="1"/>
  <c r="AF2619" i="1"/>
  <c r="AF2632" i="1"/>
  <c r="L2592" i="1"/>
  <c r="L2593" i="1" s="1"/>
  <c r="O2560" i="1"/>
  <c r="N2560" i="1" s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N2658" i="1"/>
  <c r="L2719" i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97" i="1"/>
  <c r="O2412" i="1"/>
  <c r="O2411" i="1" s="1"/>
  <c r="L2436" i="1"/>
  <c r="L2438" i="1" s="1"/>
  <c r="L2742" i="1"/>
  <c r="D2804" i="1"/>
  <c r="L2803" i="1" s="1"/>
  <c r="AD2560" i="1" l="1"/>
  <c r="AF2499" i="1"/>
  <c r="O2771" i="1"/>
  <c r="O2775" i="1" s="1"/>
  <c r="P2775" i="1" s="1"/>
  <c r="L2796" i="1"/>
  <c r="L2779" i="1"/>
  <c r="N2779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621" i="1"/>
  <c r="N2621" i="1" s="1"/>
  <c r="L2653" i="1"/>
  <c r="L2654" i="1" s="1"/>
  <c r="O2590" i="1"/>
  <c r="P2590" i="1"/>
  <c r="O2532" i="1"/>
  <c r="P2532" i="1" s="1"/>
  <c r="M2531" i="1"/>
  <c r="M2532" i="1" s="1"/>
  <c r="L2472" i="1"/>
  <c r="AF2680" i="1"/>
  <c r="AF2693" i="1"/>
  <c r="O2710" i="1"/>
  <c r="O2714" i="1" s="1"/>
  <c r="P2714" i="1" s="1"/>
  <c r="L2735" i="1"/>
  <c r="P2567" i="1"/>
  <c r="P2527" i="1"/>
  <c r="O2567" i="1"/>
  <c r="P2528" i="1"/>
  <c r="M2557" i="1"/>
  <c r="O2472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L2537" i="1"/>
  <c r="L2557" i="1" s="1"/>
  <c r="L2558" i="1" s="1"/>
  <c r="L2560" i="1" s="1"/>
  <c r="O2526" i="1"/>
  <c r="O2658" i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L2780" i="1"/>
  <c r="N2780" i="1" s="1"/>
  <c r="N2719" i="1"/>
  <c r="L2497" i="1"/>
  <c r="L2499" i="1" s="1"/>
  <c r="BA2747" i="1" l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O2719" i="1"/>
  <c r="L2598" i="1"/>
  <c r="L2618" i="1" s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O2587" i="1"/>
  <c r="O2682" i="1"/>
  <c r="N2682" i="1" s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O2533" i="1"/>
  <c r="P2628" i="1"/>
  <c r="P2588" i="1"/>
  <c r="M2592" i="1"/>
  <c r="M2593" i="1" s="1"/>
  <c r="L2533" i="1"/>
  <c r="L2714" i="1"/>
  <c r="L2715" i="1" s="1"/>
  <c r="O2628" i="1"/>
  <c r="P2589" i="1"/>
  <c r="O2595" i="1" s="1"/>
  <c r="M2618" i="1"/>
  <c r="O2534" i="1"/>
  <c r="P2651" i="1"/>
  <c r="O2651" i="1"/>
  <c r="O2593" i="1"/>
  <c r="P2593" i="1" s="1"/>
  <c r="AF2741" i="1"/>
  <c r="AF2754" i="1"/>
  <c r="AF2802" i="1" s="1"/>
  <c r="AF2560" i="1"/>
  <c r="AD2621" i="1"/>
  <c r="AD2682" i="1" l="1"/>
  <c r="AF2621" i="1"/>
  <c r="M2653" i="1"/>
  <c r="M2654" i="1" s="1"/>
  <c r="L2594" i="1"/>
  <c r="P2649" i="1"/>
  <c r="P2689" i="1"/>
  <c r="L2775" i="1"/>
  <c r="L2776" i="1" s="1"/>
  <c r="P2712" i="1"/>
  <c r="O2654" i="1"/>
  <c r="P2654" i="1" s="1"/>
  <c r="O2712" i="1"/>
  <c r="O2594" i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O2743" i="1"/>
  <c r="N2743" i="1" s="1"/>
  <c r="L2619" i="1"/>
  <c r="L2621" i="1" s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O2648" i="1"/>
  <c r="P2650" i="1"/>
  <c r="O2656" i="1" s="1"/>
  <c r="O2689" i="1"/>
  <c r="M2679" i="1"/>
  <c r="P2773" i="1" l="1"/>
  <c r="O2773" i="1"/>
  <c r="O2776" i="1" s="1"/>
  <c r="P2776" i="1" s="1"/>
  <c r="O2715" i="1"/>
  <c r="P2715" i="1" s="1"/>
  <c r="P2750" i="1"/>
  <c r="P2771" i="1" s="1"/>
  <c r="P2710" i="1"/>
  <c r="O2750" i="1"/>
  <c r="P2711" i="1"/>
  <c r="O2717" i="1" s="1"/>
  <c r="M2740" i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L2720" i="1"/>
  <c r="L2740" i="1" s="1"/>
  <c r="L2741" i="1" s="1"/>
  <c r="L2743" i="1" s="1"/>
  <c r="O2709" i="1"/>
  <c r="M2714" i="1"/>
  <c r="M2715" i="1" s="1"/>
  <c r="L2655" i="1"/>
  <c r="O2655" i="1"/>
  <c r="L2680" i="1"/>
  <c r="L2682" i="1" s="1"/>
  <c r="AF2682" i="1"/>
  <c r="AD2743" i="1"/>
  <c r="L2781" i="1" l="1"/>
  <c r="L2801" i="1" s="1"/>
  <c r="O2770" i="1"/>
  <c r="M2775" i="1"/>
  <c r="M2776" i="1" s="1"/>
  <c r="L2777" i="1" s="1"/>
  <c r="L2716" i="1"/>
  <c r="O2716" i="1"/>
  <c r="P2772" i="1"/>
  <c r="O2778" i="1" s="1"/>
  <c r="M2801" i="1"/>
  <c r="AD2804" i="1"/>
  <c r="AF2804" i="1" s="1"/>
  <c r="AF2743" i="1"/>
  <c r="O2777" i="1" l="1"/>
  <c r="L2802" i="1"/>
  <c r="L2804" i="1" s="1"/>
</calcChain>
</file>

<file path=xl/sharedStrings.xml><?xml version="1.0" encoding="utf-8"?>
<sst xmlns="http://schemas.openxmlformats.org/spreadsheetml/2006/main" count="20815" uniqueCount="1963">
  <si>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</si>
  <si>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</si>
  <si>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</si>
  <si>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</si>
  <si>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</si>
  <si>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</si>
  <si>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</si>
  <si>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</si>
  <si>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</si>
  <si>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</si>
  <si>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</si>
  <si>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</si>
  <si>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</si>
  <si>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</si>
  <si>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</si>
  <si>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</si>
  <si>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</si>
  <si>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</si>
  <si>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</si>
  <si>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</si>
  <si>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</si>
  <si>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</si>
  <si>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</si>
  <si>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</si>
  <si>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</si>
  <si>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</si>
  <si>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</si>
  <si>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</si>
  <si>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</si>
  <si>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</si>
  <si>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</si>
  <si>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</si>
  <si>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</si>
  <si>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</si>
  <si>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</si>
  <si>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</si>
  <si>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</si>
  <si>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</si>
  <si>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</si>
  <si>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</si>
  <si>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</si>
  <si>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</si>
  <si>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</si>
  <si>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</si>
  <si>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</si>
  <si>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</si>
  <si>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</si>
  <si>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</si>
  <si>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</si>
  <si>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</si>
  <si>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</si>
  <si>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</si>
  <si>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</si>
  <si>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</si>
  <si>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</si>
  <si>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</si>
  <si>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</si>
  <si>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</si>
  <si>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</si>
  <si>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</si>
  <si>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</si>
  <si>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</si>
  <si>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</si>
  <si>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</si>
  <si>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</si>
  <si>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</si>
  <si>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</si>
  <si>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</si>
  <si>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</si>
  <si>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</si>
  <si>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</si>
  <si>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</si>
  <si>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</si>
  <si>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</si>
  <si>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</si>
  <si>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</si>
  <si>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</si>
  <si>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</si>
  <si>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</si>
  <si>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</si>
  <si>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</si>
  <si>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</si>
  <si>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</si>
  <si>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</si>
  <si>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</si>
  <si>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</si>
  <si>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</si>
  <si>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</si>
  <si>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</si>
  <si>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</si>
  <si>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</si>
  <si>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</si>
  <si>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</si>
  <si>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</si>
  <si>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</si>
  <si>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SOSPESI RHO</t>
  </si>
  <si>
    <t>NUOVI SOSPESI RHO</t>
  </si>
  <si>
    <t xml:space="preserve">RIVALSA </t>
  </si>
  <si>
    <t>SOSPESI GALLARATE</t>
  </si>
  <si>
    <t>NUOVI SOSPESI GALLARATE</t>
  </si>
  <si>
    <t>COMMERCIALISTA</t>
  </si>
  <si>
    <t>SOSPESI LEGNANO</t>
  </si>
  <si>
    <t>NUOVI SOSPESI LEGNANO</t>
  </si>
  <si>
    <t>CASSA PREVIDENZA  AGENTI</t>
  </si>
  <si>
    <t>SOSPESI SOMMA</t>
  </si>
  <si>
    <t>NUOVI SOSPESI SOMMA</t>
  </si>
  <si>
    <t>GIROCONTO PROVV. GENERALI</t>
  </si>
  <si>
    <t>SOSPESI AGOS</t>
  </si>
  <si>
    <t>NUOVI SOSPESI AGOS</t>
  </si>
  <si>
    <t xml:space="preserve">VERSAMENTO PROVV. MATURATE </t>
  </si>
  <si>
    <t>SOSPESI TUTELA</t>
  </si>
  <si>
    <t>NUOVI SOSPESI TUTELA</t>
  </si>
  <si>
    <t>TASSE</t>
  </si>
  <si>
    <t>Tasse</t>
  </si>
  <si>
    <t>PREL.  ACC. PER AMM-  GIGI</t>
  </si>
  <si>
    <t>PREL.  ACC. PER AMM-. RENZO</t>
  </si>
  <si>
    <t>VERSAMENTO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</si>
  <si>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</si>
  <si>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</si>
  <si>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</si>
  <si>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</si>
  <si>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</si>
  <si>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</si>
  <si>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</si>
  <si>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</si>
  <si>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</si>
  <si>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</si>
  <si>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</si>
  <si>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</si>
  <si>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</si>
  <si>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</si>
  <si>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</si>
  <si>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</si>
  <si>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</si>
  <si>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</si>
  <si>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PROVVIGIONI GENERALI</t>
  </si>
  <si>
    <t>Tutela legale</t>
  </si>
  <si>
    <t>PROVVIGIONI UCA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</si>
  <si>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</si>
  <si>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</si>
  <si>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</si>
  <si>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</si>
  <si>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</si>
  <si>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</si>
  <si>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</si>
  <si>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</si>
  <si>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</si>
  <si>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</si>
  <si>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</si>
  <si>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</si>
  <si>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</si>
  <si>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</si>
  <si>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SOMMA SOSPESO 10/11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</si>
  <si>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</si>
  <si>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</si>
  <si>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</si>
  <si>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</si>
  <si>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</si>
  <si>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</si>
  <si>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</si>
  <si>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</si>
  <si>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</si>
  <si>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</si>
  <si>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</si>
  <si>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</si>
  <si>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</si>
  <si>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</si>
  <si>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</si>
  <si>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</si>
  <si>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</si>
  <si>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</si>
  <si>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</si>
  <si>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</si>
  <si>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</si>
  <si>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</si>
  <si>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</si>
  <si>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</si>
  <si>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</si>
  <si>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</si>
  <si>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</si>
  <si>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</si>
  <si>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</si>
  <si>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</si>
  <si>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</si>
  <si>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</si>
  <si>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</si>
  <si>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</si>
  <si>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</si>
  <si>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</si>
  <si>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</si>
  <si>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</si>
  <si>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</si>
  <si>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A3T 2/12</t>
  </si>
  <si>
    <t>AMICONE L. 29/12</t>
  </si>
  <si>
    <t>\</t>
  </si>
  <si>
    <t>BONIFICO 28/12 SOMMA L.</t>
  </si>
  <si>
    <t>RHO 2/1/2024</t>
  </si>
  <si>
    <t>BONIFICO C/ANTICIPI BESOZZI</t>
  </si>
  <si>
    <t>RIVALSA UCA 11/2023 PAG. 2/12/2023</t>
  </si>
  <si>
    <t>RIVALSA UCA 2 RATA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</si>
  <si>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</si>
  <si>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</si>
  <si>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</si>
  <si>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</si>
  <si>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</si>
  <si>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</si>
  <si>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</si>
  <si>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</si>
  <si>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</si>
  <si>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</si>
  <si>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</si>
  <si>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</si>
  <si>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</si>
  <si>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</si>
  <si>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</si>
  <si>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</si>
  <si>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</si>
  <si>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</si>
  <si>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</si>
  <si>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</si>
  <si>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</si>
  <si>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</si>
  <si>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</si>
  <si>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</si>
  <si>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</si>
  <si>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</si>
  <si>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PAG. COMPENSO EDICEMBRE TALLARINI</t>
  </si>
  <si>
    <t>BONIFICO DI RHO 5/1</t>
  </si>
  <si>
    <t>PAG. RIM SPESE TALLARINI DICEMBRE</t>
  </si>
  <si>
    <t>RHO 5/1</t>
  </si>
  <si>
    <t>GALLARATE  5/1</t>
  </si>
  <si>
    <t>BPM 10223  BOLLO 2  + INT. 12,23 + COMM. 48,5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</si>
  <si>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</si>
  <si>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</si>
  <si>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</si>
  <si>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</si>
  <si>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</si>
  <si>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</si>
  <si>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</si>
  <si>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</si>
  <si>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</si>
  <si>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</si>
  <si>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8/1</t>
  </si>
  <si>
    <t>GALLA. 8/1</t>
  </si>
  <si>
    <t>LEGNANO 9/1</t>
  </si>
  <si>
    <t>RHO 9/1</t>
  </si>
  <si>
    <t>RHO TUTELA 9/1</t>
  </si>
  <si>
    <t>SOMMA 8/1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</si>
  <si>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</si>
  <si>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</si>
  <si>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</si>
  <si>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</si>
  <si>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</si>
  <si>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</si>
  <si>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</si>
  <si>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</si>
  <si>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</si>
  <si>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</si>
  <si>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</si>
  <si>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BONIFICO TAUBERT</t>
  </si>
  <si>
    <t>BONIFICO VEGEZZI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</si>
  <si>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</si>
  <si>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</si>
  <si>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</si>
  <si>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</si>
  <si>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</si>
  <si>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</si>
  <si>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</si>
  <si>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</si>
  <si>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</si>
  <si>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</si>
  <si>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</si>
  <si>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</si>
  <si>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</si>
  <si>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</si>
  <si>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</si>
  <si>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</si>
  <si>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</si>
  <si>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</si>
  <si>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</si>
  <si>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</si>
  <si>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</si>
  <si>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</si>
  <si>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</si>
  <si>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TCM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</si>
  <si>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</si>
  <si>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</si>
  <si>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</si>
  <si>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</si>
  <si>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</si>
  <si>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</si>
  <si>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</si>
  <si>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</si>
  <si>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</si>
  <si>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</si>
  <si>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</si>
  <si>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</si>
  <si>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</si>
  <si>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</si>
  <si>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</si>
  <si>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</si>
  <si>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</si>
  <si>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</si>
  <si>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</si>
  <si>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</si>
  <si>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</si>
  <si>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</si>
  <si>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</si>
  <si>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</si>
  <si>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</si>
  <si>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</si>
  <si>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</si>
  <si>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</si>
  <si>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</si>
  <si>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</si>
  <si>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</si>
  <si>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</si>
  <si>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</si>
  <si>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</si>
  <si>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</si>
  <si>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</si>
  <si>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</si>
  <si>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</si>
  <si>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</si>
  <si>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</si>
  <si>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</si>
  <si>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</si>
  <si>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</si>
  <si>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</si>
  <si>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</si>
  <si>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</si>
  <si>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</si>
  <si>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</si>
  <si>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</si>
  <si>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</si>
  <si>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</si>
  <si>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</si>
  <si>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</si>
  <si>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</si>
  <si>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</si>
  <si>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</si>
  <si>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</si>
  <si>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</si>
  <si>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</si>
  <si>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</si>
  <si>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</si>
  <si>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</si>
  <si>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</si>
  <si>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</si>
  <si>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</si>
  <si>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</si>
  <si>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</si>
  <si>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</si>
  <si>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</si>
  <si>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</si>
  <si>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</si>
  <si>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</si>
  <si>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</si>
  <si>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</si>
  <si>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</si>
  <si>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</si>
  <si>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</si>
  <si>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</si>
  <si>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</si>
  <si>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</si>
  <si>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</si>
  <si>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</si>
  <si>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</si>
  <si>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</si>
  <si>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</si>
  <si>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</si>
  <si>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</si>
  <si>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</si>
  <si>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</si>
  <si>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</si>
  <si>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</si>
  <si>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</si>
  <si>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SOMMA 26/1</t>
  </si>
  <si>
    <t>RHO 26/1</t>
  </si>
  <si>
    <t>GALLARATE 26/1</t>
  </si>
  <si>
    <t>BONIFICO AGOS 25/1</t>
  </si>
  <si>
    <t>RHO TUTEL 26/1</t>
  </si>
  <si>
    <t>RHO TUTELA 26/1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</si>
  <si>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</si>
  <si>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</si>
  <si>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</si>
  <si>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</si>
  <si>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</si>
  <si>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</si>
  <si>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</si>
  <si>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</si>
  <si>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</si>
  <si>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</si>
  <si>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</si>
  <si>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</si>
  <si>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</si>
  <si>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</si>
  <si>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</si>
  <si>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Incassi CATTOLICA</t>
  </si>
  <si>
    <t>Incassi TUTELA LEGALE</t>
  </si>
  <si>
    <t>BONIFICO TUTEL LEGALE</t>
  </si>
  <si>
    <t>COMMISSIONI BPM 10226</t>
  </si>
  <si>
    <t>VERS.  GALL. 26/1  636,50+ 392,51+ 31/1 + 462,00 31/1</t>
  </si>
  <si>
    <t>SOMMA 1/2</t>
  </si>
  <si>
    <t>SOMMA 31/1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</si>
  <si>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</si>
  <si>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</si>
  <si>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</si>
  <si>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</si>
  <si>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</si>
  <si>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</si>
  <si>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</si>
  <si>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</si>
  <si>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BONIFICO POL VITA</t>
  </si>
  <si>
    <t xml:space="preserve">BONIFICO UCA </t>
  </si>
  <si>
    <t>BONIFICO SOMMA NON ARRIVATO PUNTUALE 1/2</t>
  </si>
  <si>
    <t>BONIFICO DOPPIO 6/2 CACCIA</t>
  </si>
  <si>
    <t>RHO TUTELA 5/2</t>
  </si>
  <si>
    <t>PAG. PROVV. VINCENZO  DI VITO  GENNAIO 2024</t>
  </si>
  <si>
    <t>PAG. PROVV. FRANCESCO  MARCHESOLI   GENNAIO 2024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</si>
  <si>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</si>
  <si>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</si>
  <si>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</si>
  <si>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</si>
  <si>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</si>
  <si>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</si>
  <si>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</si>
  <si>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</si>
  <si>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</si>
  <si>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</si>
  <si>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</si>
  <si>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</si>
  <si>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</si>
  <si>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</si>
  <si>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</si>
  <si>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7/2</t>
  </si>
  <si>
    <t>COPIA</t>
  </si>
  <si>
    <t>COMM. BPM 10226 DAL 2/2 AL9/2</t>
  </si>
  <si>
    <t>VERS.  31/1 511,50+ 1/2 1.069,50+ 30/1  201,50</t>
  </si>
  <si>
    <t xml:space="preserve">   "   26/1  936 + 1.680,49 8/2 + 9/2   268,50 </t>
  </si>
  <si>
    <t>BONIFICO 8/2 CAMPO ANTONINO</t>
  </si>
  <si>
    <t>BONIFICO P.E DI POLONI</t>
  </si>
  <si>
    <t>TOTALE SOSPESI NUOVI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</si>
  <si>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</si>
  <si>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</si>
  <si>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</si>
  <si>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</si>
  <si>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</si>
  <si>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</si>
  <si>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</si>
  <si>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</si>
  <si>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 ACC. 14/2  327,00</t>
  </si>
  <si>
    <t>BONIFICO A3T    9/2</t>
  </si>
  <si>
    <t>GALLARATE 5/2</t>
  </si>
  <si>
    <t>GALLARATE 13/2</t>
  </si>
  <si>
    <t>BONIFICO LA SCALA 13/2</t>
  </si>
  <si>
    <t>BONIFICO RIMBROSO MALACARNE</t>
  </si>
  <si>
    <t>BONIFICO DOPPIO CACCIA</t>
  </si>
  <si>
    <t>GALLARATE 14/2</t>
  </si>
  <si>
    <t>BONIFICO CATTANEO FABRIZIO</t>
  </si>
  <si>
    <t>RIVALSA</t>
  </si>
  <si>
    <t>AGOS  15/2</t>
  </si>
  <si>
    <t>TOTALE SOSPESI VECCHI</t>
  </si>
  <si>
    <t>VERS. LEGNANO  13/2  6.010,00+ 25/1  294,50+1/2 236 + 14/2  310+ 13/2 25,00</t>
  </si>
  <si>
    <t>VERS. 15/2 1097,50+ 700  2/2+ 13/2 280</t>
  </si>
  <si>
    <t xml:space="preserve">   "   14/2  13.598,50+ 13/2 2,00</t>
  </si>
  <si>
    <t>BONIFICO AGOS  15/2</t>
  </si>
  <si>
    <t>BONIFICO CATTOLIC</t>
  </si>
  <si>
    <t>BONIFICO AGOS 16/2</t>
  </si>
  <si>
    <t>BONIFICO SOSPESO SOMMA MISSAGIA 16/2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</si>
  <si>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</si>
  <si>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</si>
  <si>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</si>
  <si>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</si>
  <si>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</si>
  <si>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19/2</t>
  </si>
  <si>
    <t>RHO  20/2</t>
  </si>
  <si>
    <t>RHO 19/2 TUTELA LEGALE</t>
  </si>
  <si>
    <t>DI VITO CONT. GIGI 8/2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</si>
  <si>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</si>
  <si>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</si>
  <si>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</si>
  <si>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</si>
  <si>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</si>
  <si>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</si>
  <si>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</si>
  <si>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</si>
  <si>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</si>
  <si>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</si>
  <si>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</si>
  <si>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TOTALI SOSPESI VECCHI</t>
  </si>
  <si>
    <t>TOTALI SOSPESI NUOVI</t>
  </si>
  <si>
    <t>BONIFICO IN MENO LEGNANO 26/2</t>
  </si>
  <si>
    <t>BONIFICO IN PIU' ATELTICA NERVIANESE 26/2</t>
  </si>
  <si>
    <t>RHO 26/2</t>
  </si>
  <si>
    <t>BONIFICO RIMBORSO GASPARINI</t>
  </si>
  <si>
    <t>RIMBORSO CONTANTI SOMMA L. 23/2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</si>
  <si>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</si>
  <si>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</si>
  <si>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</si>
  <si>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</si>
  <si>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</si>
  <si>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</si>
  <si>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</si>
  <si>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RHO 29/12</t>
  </si>
  <si>
    <t>TOTALI SOSPESI</t>
  </si>
  <si>
    <t>VERSAMENTO RHO</t>
  </si>
  <si>
    <t>VERSAMENTO GALLARATE</t>
  </si>
  <si>
    <t>VERSAMENTO LEGNANO</t>
  </si>
  <si>
    <t>VERSAMENTO SOMMA</t>
  </si>
  <si>
    <t>VERSAMENTO AGOS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</si>
  <si>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</si>
  <si>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</si>
  <si>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</si>
  <si>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</si>
  <si>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</si>
  <si>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</si>
  <si>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</si>
  <si>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</si>
  <si>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</si>
  <si>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</si>
  <si>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</si>
  <si>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</si>
  <si>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</si>
  <si>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</si>
  <si>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</si>
  <si>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</si>
  <si>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</si>
  <si>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</si>
  <si>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</si>
  <si>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</si>
  <si>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</si>
  <si>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</si>
  <si>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</si>
  <si>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</si>
  <si>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</si>
  <si>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</si>
  <si>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</si>
  <si>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</si>
  <si>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</si>
  <si>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</si>
  <si>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</si>
  <si>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</si>
  <si>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</si>
  <si>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</si>
  <si>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</si>
  <si>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</si>
  <si>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</si>
  <si>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</si>
  <si>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</si>
  <si>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</si>
  <si>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</si>
  <si>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</si>
  <si>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</si>
  <si>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</si>
  <si>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</si>
  <si>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</si>
  <si>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</si>
  <si>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</si>
  <si>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</si>
  <si>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</si>
  <si>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</si>
  <si>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</si>
  <si>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</si>
  <si>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</si>
  <si>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</si>
  <si>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730443763</t>
  </si>
  <si>
    <t>PARROCCHIA S. DOMENICO</t>
  </si>
  <si>
    <t>730349467</t>
  </si>
  <si>
    <t>CONDOMINIO IV NOVEMBRE</t>
  </si>
  <si>
    <t>730326437</t>
  </si>
  <si>
    <t>CONDOMINIO DEL BO'</t>
  </si>
  <si>
    <t>730412620</t>
  </si>
  <si>
    <t>CONDOMINIO S. ANDREA</t>
  </si>
  <si>
    <t>730343262</t>
  </si>
  <si>
    <t>CONDOMINIO PIRANDELLO</t>
  </si>
  <si>
    <t>730292145</t>
  </si>
  <si>
    <t>VILLA ROBERTO</t>
  </si>
  <si>
    <t>730478851</t>
  </si>
  <si>
    <t>BI. A. CAR. S. N. C. DI ANDRIGHETTO</t>
  </si>
  <si>
    <t>730403853</t>
  </si>
  <si>
    <t>GUENZANI GIANMARIA</t>
  </si>
  <si>
    <t>181779729</t>
  </si>
  <si>
    <t>D' ANDREA ANTONIO</t>
  </si>
  <si>
    <t>181779753</t>
  </si>
  <si>
    <t>730352480</t>
  </si>
  <si>
    <t>SUPER CONDOMINIO VIA GILARDELLI 14/</t>
  </si>
  <si>
    <t>181779754</t>
  </si>
  <si>
    <t>COLTRO ELENA</t>
  </si>
  <si>
    <t>730367859</t>
  </si>
  <si>
    <t>BAGGIO GIUSEPPE</t>
  </si>
  <si>
    <t>181779705</t>
  </si>
  <si>
    <t>DE SILVESTRI PIEROANTONIO</t>
  </si>
  <si>
    <t>730503357</t>
  </si>
  <si>
    <t>RECORD S. N. C. DI BEZZI TIZIANO E</t>
  </si>
  <si>
    <t>730447997</t>
  </si>
  <si>
    <t>730357161</t>
  </si>
  <si>
    <t>MCCALL KATHRYN</t>
  </si>
  <si>
    <t>730464656</t>
  </si>
  <si>
    <t>CHICCO MARCO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</si>
  <si>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</si>
  <si>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</si>
  <si>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</si>
  <si>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</si>
  <si>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</si>
  <si>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</si>
  <si>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</si>
  <si>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</si>
  <si>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</si>
  <si>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</si>
  <si>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</si>
  <si>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</si>
  <si>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</si>
  <si>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</si>
  <si>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</si>
  <si>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</si>
  <si>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</si>
  <si>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</si>
  <si>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</si>
  <si>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</si>
  <si>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</si>
  <si>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</si>
  <si>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</si>
  <si>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</si>
  <si>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</si>
  <si>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</si>
  <si>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</si>
  <si>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</si>
  <si>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</si>
  <si>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</si>
  <si>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</si>
  <si>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</si>
  <si>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</si>
  <si>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</si>
  <si>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</si>
  <si>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</si>
  <si>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</si>
  <si>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</si>
  <si>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</si>
  <si>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</si>
  <si>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</si>
  <si>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</si>
  <si>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</si>
  <si>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</si>
  <si>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</si>
  <si>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</si>
  <si>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</si>
  <si>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</si>
  <si>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</si>
  <si>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</si>
  <si>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</si>
  <si>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</si>
  <si>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</si>
  <si>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</si>
  <si>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</si>
  <si>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</si>
  <si>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</si>
  <si>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</si>
  <si>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</si>
  <si>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180122045</t>
  </si>
  <si>
    <t>MORAZZONE E ARCURI DI BOTTELLI STEF</t>
  </si>
  <si>
    <t>730241689</t>
  </si>
  <si>
    <t>STUDIO VILLA &amp; PARTNERS S. R. L.</t>
  </si>
  <si>
    <t>730418303</t>
  </si>
  <si>
    <t>ANTONINI ARMANDO</t>
  </si>
  <si>
    <t>181779728</t>
  </si>
  <si>
    <t>730407697</t>
  </si>
  <si>
    <t>ERIANI CLAUDIO</t>
  </si>
  <si>
    <t>181779789</t>
  </si>
  <si>
    <t>MAZZOLI VITTORIO</t>
  </si>
  <si>
    <t>181779790</t>
  </si>
  <si>
    <t>83157674</t>
  </si>
  <si>
    <t>MAFFI MARCO</t>
  </si>
  <si>
    <t>181779762</t>
  </si>
  <si>
    <t>RIPAMONTI RICCARDO</t>
  </si>
  <si>
    <t>730496345</t>
  </si>
  <si>
    <t>730006844</t>
  </si>
  <si>
    <t>GABBIA DAVIDE</t>
  </si>
  <si>
    <t>730445054</t>
  </si>
  <si>
    <t>T-CLAR ESTETICAMENTE BENESSERE A. P</t>
  </si>
  <si>
    <t>181779611</t>
  </si>
  <si>
    <t>LAVANGA MICHELINA</t>
  </si>
  <si>
    <t>730505121</t>
  </si>
  <si>
    <t>FERRAZZI STEFANO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</si>
  <si>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</si>
  <si>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</si>
  <si>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</si>
  <si>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</si>
  <si>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</si>
  <si>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</si>
  <si>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</si>
  <si>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</si>
  <si>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730410359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</si>
  <si>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</si>
  <si>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</si>
  <si>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</si>
  <si>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</si>
  <si>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</si>
  <si>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</si>
  <si>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</si>
  <si>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</si>
  <si>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</si>
  <si>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</si>
  <si>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</si>
  <si>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</si>
  <si>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</si>
  <si>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</si>
  <si>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</si>
  <si>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</si>
  <si>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</si>
  <si>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</si>
  <si>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</si>
  <si>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</si>
  <si>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</si>
  <si>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</si>
  <si>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</si>
  <si>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</si>
  <si>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</si>
  <si>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</si>
  <si>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</si>
  <si>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</si>
  <si>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</si>
  <si>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</si>
  <si>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</si>
  <si>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</si>
  <si>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</si>
  <si>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730457835</t>
  </si>
  <si>
    <t>ROCCHITELLI LUCA</t>
  </si>
  <si>
    <t>180022185</t>
  </si>
  <si>
    <t>BONOTTO PIERPAOLO</t>
  </si>
  <si>
    <t>730500434</t>
  </si>
  <si>
    <t>BASSO ALESSANDRO</t>
  </si>
  <si>
    <t>730351274</t>
  </si>
  <si>
    <t>RAMPININI DAVIDE</t>
  </si>
  <si>
    <t>181779798</t>
  </si>
  <si>
    <t>PAGANI GIULIANA</t>
  </si>
  <si>
    <t>181779799</t>
  </si>
  <si>
    <t>ZAFFARONI ALESSANDRO</t>
  </si>
  <si>
    <t>730487779</t>
  </si>
  <si>
    <t>VALLE PAOLA</t>
  </si>
  <si>
    <t>730451862</t>
  </si>
  <si>
    <t>VENTURIN TANIA</t>
  </si>
  <si>
    <t>181779780</t>
  </si>
  <si>
    <t>730347023</t>
  </si>
  <si>
    <t>IMMOBILIARE ANDREA S. R. L.</t>
  </si>
  <si>
    <t>181779758</t>
  </si>
  <si>
    <t>DE CRISTOFARO CATERINA</t>
  </si>
  <si>
    <t>181779784</t>
  </si>
  <si>
    <t>SAN CONO SNC DI MASTRILLI CONO</t>
  </si>
  <si>
    <t>730472928</t>
  </si>
  <si>
    <t>BAJ CINZIA</t>
  </si>
  <si>
    <t>730339329</t>
  </si>
  <si>
    <t>GOOD SAMARITAN ODV</t>
  </si>
  <si>
    <t>730422127</t>
  </si>
  <si>
    <t>PACILLI FEDERICO</t>
  </si>
  <si>
    <t>181779801</t>
  </si>
  <si>
    <t>730354904</t>
  </si>
  <si>
    <t>CONDOMINIO IL GIRASOLE</t>
  </si>
  <si>
    <t>730448024</t>
  </si>
  <si>
    <t>ZANONI LORENZO</t>
  </si>
  <si>
    <t>730270784</t>
  </si>
  <si>
    <t>ANTONINI DAVIDE</t>
  </si>
  <si>
    <t>181779805</t>
  </si>
  <si>
    <t>SPENSIERATO ORNELLA</t>
  </si>
  <si>
    <t>730433622</t>
  </si>
  <si>
    <t>CRESPI DANILO ELIANO</t>
  </si>
  <si>
    <t>180122312</t>
  </si>
  <si>
    <t>DA CAMPO GIORGIO</t>
  </si>
  <si>
    <t>181779806</t>
  </si>
  <si>
    <t>MISSAGIA ROSITA LUCIA</t>
  </si>
  <si>
    <t>730468873</t>
  </si>
  <si>
    <t>BESOZZI PAOLO</t>
  </si>
  <si>
    <t>180022172</t>
  </si>
  <si>
    <t>181779815</t>
  </si>
  <si>
    <t>VOLPI ROBERTA</t>
  </si>
  <si>
    <t>730432235</t>
  </si>
  <si>
    <t>730505616</t>
  </si>
  <si>
    <t>MUSAZZI CARLO</t>
  </si>
  <si>
    <t>730423919</t>
  </si>
  <si>
    <t>CAVINATO BRUNO</t>
  </si>
  <si>
    <t>181779817</t>
  </si>
  <si>
    <t>TREVISAN DILETTA</t>
  </si>
  <si>
    <t>730490219</t>
  </si>
  <si>
    <t>180122300</t>
  </si>
  <si>
    <t>CURCILLO ANTONIO</t>
  </si>
  <si>
    <t>180122281</t>
  </si>
  <si>
    <t>FRANZONI NICOLETTA</t>
  </si>
  <si>
    <t>730467927</t>
  </si>
  <si>
    <t>COLOMBO MATTEO</t>
  </si>
  <si>
    <t>730431442</t>
  </si>
  <si>
    <t>CHIAVEGATO MASSIMILIANO</t>
  </si>
  <si>
    <t>730346660</t>
  </si>
  <si>
    <t>730493918</t>
  </si>
  <si>
    <t>BASSANI MARIA LUISA</t>
  </si>
  <si>
    <t>181779812</t>
  </si>
  <si>
    <t>730448006</t>
  </si>
  <si>
    <t>GALFRASCOLI GEROLAMO</t>
  </si>
  <si>
    <t>730429737</t>
  </si>
  <si>
    <t>BULEGATO ROBERTO</t>
  </si>
  <si>
    <t>181779816</t>
  </si>
  <si>
    <t>181779827</t>
  </si>
  <si>
    <t>MARCIANDI VITTORE</t>
  </si>
  <si>
    <t>730384134</t>
  </si>
  <si>
    <t>BIANCHI MARCO GIORGIO</t>
  </si>
  <si>
    <t>180022192</t>
  </si>
  <si>
    <t>ARREDAMENTI CROSTA DI CROSTA GIANFL</t>
  </si>
  <si>
    <t>730427445</t>
  </si>
  <si>
    <t>GROSSI BARBARA</t>
  </si>
  <si>
    <t>730356889</t>
  </si>
  <si>
    <t>KOENIG ANDREA</t>
  </si>
  <si>
    <t>181779807</t>
  </si>
  <si>
    <t>FERA SIMONE</t>
  </si>
  <si>
    <t>RH023000051002</t>
  </si>
  <si>
    <t>GGREEN DI FILIPPI GABRIELE</t>
  </si>
  <si>
    <t>730449432</t>
  </si>
  <si>
    <t>RIZZO FRANCESCA</t>
  </si>
  <si>
    <t>180022177</t>
  </si>
  <si>
    <t>COLTRARO MIRCO</t>
  </si>
  <si>
    <t>180022169</t>
  </si>
  <si>
    <t>PAVANELLO MARIA GRAZIA</t>
  </si>
  <si>
    <t>730376309</t>
  </si>
  <si>
    <t>AIROLDI CRISTIANO LUIS</t>
  </si>
  <si>
    <t>730503981</t>
  </si>
  <si>
    <t>IAMETTI RENATO</t>
  </si>
  <si>
    <t>730424634</t>
  </si>
  <si>
    <t>181779821</t>
  </si>
  <si>
    <t>RIINA LAURA</t>
  </si>
  <si>
    <t>180022188</t>
  </si>
  <si>
    <t>PINNA MORENA</t>
  </si>
  <si>
    <t>730477363</t>
  </si>
  <si>
    <t>GALLAZZI CARMEN</t>
  </si>
  <si>
    <t>180022140</t>
  </si>
  <si>
    <t>WEB LOCAT SRL</t>
  </si>
  <si>
    <t>730380412</t>
  </si>
  <si>
    <t>730364630</t>
  </si>
  <si>
    <t>MANGONI ROBERTO</t>
  </si>
  <si>
    <t>730466451</t>
  </si>
  <si>
    <t>COZZI VIRGINIO</t>
  </si>
  <si>
    <t>730472305</t>
  </si>
  <si>
    <t>BUSON ELENA</t>
  </si>
  <si>
    <t>730496126</t>
  </si>
  <si>
    <t>TENCONI GABRIELA</t>
  </si>
  <si>
    <t>180022170</t>
  </si>
  <si>
    <t>730442923</t>
  </si>
  <si>
    <t>COLOMBO LORENZO</t>
  </si>
  <si>
    <t>180232051</t>
  </si>
  <si>
    <t>730377969</t>
  </si>
  <si>
    <t>TIRABASSO DONATA</t>
  </si>
  <si>
    <t>181779840</t>
  </si>
  <si>
    <t>730427425</t>
  </si>
  <si>
    <t>CONDOMINIO VOLTA HOUSE</t>
  </si>
  <si>
    <t>180022482</t>
  </si>
  <si>
    <t>COEREZZA ANNA</t>
  </si>
  <si>
    <t>180022178</t>
  </si>
  <si>
    <t>GUARDAMIGLIO EMANUELA</t>
  </si>
  <si>
    <t>730470815</t>
  </si>
  <si>
    <t>LOVATI SARA</t>
  </si>
  <si>
    <t>730503112</t>
  </si>
  <si>
    <t>IMMOBILI PANZERA DI PANZERA ALESSAN</t>
  </si>
  <si>
    <t>730448892</t>
  </si>
  <si>
    <t>CONTI ENRICO</t>
  </si>
  <si>
    <t>730342168</t>
  </si>
  <si>
    <t>CANDIANI PAOLA</t>
  </si>
  <si>
    <t>732027586</t>
  </si>
  <si>
    <t>732137026</t>
  </si>
  <si>
    <t>PILATES PROJECT DI ELENA SARTORI</t>
  </si>
  <si>
    <t>181779853</t>
  </si>
  <si>
    <t>PASSERINI PATRIZIA</t>
  </si>
  <si>
    <t>181779823</t>
  </si>
  <si>
    <t>MARCHESOLI SILVIA MARINA</t>
  </si>
  <si>
    <t>180122046</t>
  </si>
  <si>
    <t>ALBINI LORENZO</t>
  </si>
  <si>
    <t>181779831</t>
  </si>
  <si>
    <t>BONETTI ROSSELLA</t>
  </si>
  <si>
    <t>730454866</t>
  </si>
  <si>
    <t>MERLETTI STEFANO</t>
  </si>
  <si>
    <t>730478587</t>
  </si>
  <si>
    <t>MUSAZZI ANTONELLA</t>
  </si>
  <si>
    <t>181779857</t>
  </si>
  <si>
    <t>TOMASI VALERIA</t>
  </si>
  <si>
    <t>730498741</t>
  </si>
  <si>
    <t>CRISPO ROSARIO</t>
  </si>
  <si>
    <t>180022183</t>
  </si>
  <si>
    <t>181779838</t>
  </si>
  <si>
    <t>ZASIO NADIA</t>
  </si>
  <si>
    <t>181779824</t>
  </si>
  <si>
    <t>MORONI YLENIA</t>
  </si>
  <si>
    <t>730472500</t>
  </si>
  <si>
    <t>FIORDELISI ALFONSO</t>
  </si>
  <si>
    <t>181779786</t>
  </si>
  <si>
    <t>CATTANEO FLAVIO LUIGI</t>
  </si>
  <si>
    <t>730461974</t>
  </si>
  <si>
    <t>MAGRO MARCO</t>
  </si>
  <si>
    <t>730422617</t>
  </si>
  <si>
    <t>181779851</t>
  </si>
  <si>
    <t>FRACCA MATTEO</t>
  </si>
  <si>
    <t>730427478</t>
  </si>
  <si>
    <t>MARRAS GRETA</t>
  </si>
  <si>
    <t>730488230</t>
  </si>
  <si>
    <t>MERLETTI ORNELLO</t>
  </si>
  <si>
    <t>181779612</t>
  </si>
  <si>
    <t>LARGHI STEFANO</t>
  </si>
  <si>
    <t>732128987</t>
  </si>
  <si>
    <t>ANDRIGHETTO NICOLO'</t>
  </si>
  <si>
    <t>180022151</t>
  </si>
  <si>
    <t>MANTOAN MASSIMO</t>
  </si>
  <si>
    <t>181779848</t>
  </si>
  <si>
    <t>PARROCCHIA SANTA CROCE</t>
  </si>
  <si>
    <t>730478602</t>
  </si>
  <si>
    <t>181779859</t>
  </si>
  <si>
    <t>FG5 PROJECT S. A. S. DI MARIA STELL</t>
  </si>
  <si>
    <t>181779860</t>
  </si>
  <si>
    <t>DE ALBERTI ORNELLA</t>
  </si>
  <si>
    <t>730437472</t>
  </si>
  <si>
    <t>CACCIA CHIARA</t>
  </si>
  <si>
    <t>730423662</t>
  </si>
  <si>
    <t>ASD ATLETICA NERVIANESE 1919</t>
  </si>
  <si>
    <t>181779864</t>
  </si>
  <si>
    <t>BUDEL CRISTIAN</t>
  </si>
  <si>
    <t>730424553</t>
  </si>
  <si>
    <t>180022212</t>
  </si>
  <si>
    <t>AMBROSETTI WALTER</t>
  </si>
  <si>
    <t>730534238</t>
  </si>
  <si>
    <t>GALBIATI MARIA VITTORIA</t>
  </si>
  <si>
    <t>730466398</t>
  </si>
  <si>
    <t>OFFICINE MONTORFANO SRL</t>
  </si>
  <si>
    <t>181779846</t>
  </si>
  <si>
    <t>181779847</t>
  </si>
  <si>
    <t>181779865</t>
  </si>
  <si>
    <t>BARCELLA GIULIA</t>
  </si>
  <si>
    <t>730432477</t>
  </si>
  <si>
    <t>IGNAZZI ANTONIO</t>
  </si>
  <si>
    <t>730503400</t>
  </si>
  <si>
    <t>PESCI MICHELE</t>
  </si>
  <si>
    <t>181779866</t>
  </si>
  <si>
    <t>CROCI CANDIANI GIORGIO</t>
  </si>
  <si>
    <t>180122315</t>
  </si>
  <si>
    <t>SOMMARUGA DANIELA</t>
  </si>
  <si>
    <t>181779834</t>
  </si>
  <si>
    <t>CATMEX SAS DI R. CATTANEO E C.</t>
  </si>
  <si>
    <t>730491810</t>
  </si>
  <si>
    <t>180232053</t>
  </si>
  <si>
    <t>MANELLI LUCIO</t>
  </si>
  <si>
    <t>730503722</t>
  </si>
  <si>
    <t>GALLI LAURA GIOVANNA</t>
  </si>
  <si>
    <t>180122050</t>
  </si>
  <si>
    <t>TARANTELLO GIUSEPPE</t>
  </si>
  <si>
    <t>730431793</t>
  </si>
  <si>
    <t>180308198</t>
  </si>
  <si>
    <t>181779842</t>
  </si>
  <si>
    <t>CANINO MICHELINA</t>
  </si>
  <si>
    <t>181779841</t>
  </si>
  <si>
    <t>MAZZOTTA MARIO</t>
  </si>
  <si>
    <t>181779873</t>
  </si>
  <si>
    <t>VENEGONI FABRIZIO</t>
  </si>
  <si>
    <t>181779874</t>
  </si>
  <si>
    <t>730501754</t>
  </si>
  <si>
    <t>730472844</t>
  </si>
  <si>
    <t>FERRARO ALICE</t>
  </si>
  <si>
    <t>730503113</t>
  </si>
  <si>
    <t>BESOZZI ALBERTO</t>
  </si>
  <si>
    <t>181779877</t>
  </si>
  <si>
    <t>BELLIA TEODORO</t>
  </si>
  <si>
    <t>181779867</t>
  </si>
  <si>
    <t>VICENTINI ANTONELLA</t>
  </si>
  <si>
    <t>181779870</t>
  </si>
  <si>
    <t>MATTACHINI ADRIANA</t>
  </si>
  <si>
    <t>180022199</t>
  </si>
  <si>
    <t>NAI FOVINO BRUNO</t>
  </si>
  <si>
    <t>730494046</t>
  </si>
  <si>
    <t>MUGNAINI MASSIMO</t>
  </si>
  <si>
    <t>181779862</t>
  </si>
  <si>
    <t>DELL' ACQUA ANTONELLA</t>
  </si>
  <si>
    <t>730497335</t>
  </si>
  <si>
    <t>CREUX EDOARDO</t>
  </si>
  <si>
    <t>730431064</t>
  </si>
  <si>
    <t>BOVIO PAOLO LUCA</t>
  </si>
  <si>
    <t>730503721</t>
  </si>
  <si>
    <t>181779868</t>
  </si>
  <si>
    <t>GIUSTA ROSA ERSILIA</t>
  </si>
  <si>
    <t>730505392</t>
  </si>
  <si>
    <t>730429734</t>
  </si>
  <si>
    <t>732139071</t>
  </si>
  <si>
    <t>GALLI RAFFAELLA</t>
  </si>
  <si>
    <t>730541963</t>
  </si>
  <si>
    <t>SARNO SAMUEL</t>
  </si>
  <si>
    <t>181779880</t>
  </si>
  <si>
    <t>730444540</t>
  </si>
  <si>
    <t>PRESSATO DEBORA</t>
  </si>
  <si>
    <t>180232527</t>
  </si>
  <si>
    <t>PECORA ILARIA FRANCESCA</t>
  </si>
  <si>
    <t>730483408</t>
  </si>
  <si>
    <t>CREMA DANIELA</t>
  </si>
  <si>
    <t>730491809</t>
  </si>
  <si>
    <t>FRANCESCONI CRISTINA</t>
  </si>
  <si>
    <t>180022213</t>
  </si>
  <si>
    <t>SABATTINI GINO</t>
  </si>
  <si>
    <t>732141945</t>
  </si>
  <si>
    <t>BUZZI GIAMPAOLO</t>
  </si>
  <si>
    <t>730491808</t>
  </si>
  <si>
    <t>VALLONE LUCIANA MARIA LOREDANA</t>
  </si>
  <si>
    <t>730349292</t>
  </si>
  <si>
    <t>GIRARDI ALBERTO</t>
  </si>
  <si>
    <t>730552665</t>
  </si>
  <si>
    <t>730445077</t>
  </si>
  <si>
    <t>BOVIO SILVIA</t>
  </si>
  <si>
    <t>730466339</t>
  </si>
  <si>
    <t>730439302</t>
  </si>
  <si>
    <t>BOVIO VITTORIO</t>
  </si>
  <si>
    <t>180022214</t>
  </si>
  <si>
    <t>ANGELO COLOMBO S. R. L.</t>
  </si>
  <si>
    <t>730462228</t>
  </si>
  <si>
    <t>BARATELLI CHIARA</t>
  </si>
  <si>
    <t>730513614</t>
  </si>
  <si>
    <t>CASALONE GIOVANNI</t>
  </si>
  <si>
    <t>180232057</t>
  </si>
  <si>
    <t>PROGETTO MODA SRL</t>
  </si>
  <si>
    <t>730356668</t>
  </si>
  <si>
    <t>MACCHI MIRKO</t>
  </si>
  <si>
    <t>181779887</t>
  </si>
  <si>
    <t>MARASHI EMANUEL</t>
  </si>
  <si>
    <t>730541766</t>
  </si>
  <si>
    <t>CARDANI ENRICA</t>
  </si>
  <si>
    <t>730012854</t>
  </si>
  <si>
    <t>STRANGES MATTIA</t>
  </si>
  <si>
    <t>730567556</t>
  </si>
  <si>
    <t>METAFORA - SOC. COOP. SOCIALE</t>
  </si>
  <si>
    <t>730525446</t>
  </si>
  <si>
    <t>180232075</t>
  </si>
  <si>
    <t>LUZZINI LUCIA</t>
  </si>
  <si>
    <t>730227101</t>
  </si>
  <si>
    <t>F. LLI BESOZZI S. R. L.</t>
  </si>
  <si>
    <t>181779891</t>
  </si>
  <si>
    <t>COLOMBO ALESSANDRA</t>
  </si>
  <si>
    <t>181779885</t>
  </si>
  <si>
    <t>PISANO BENEDETTA</t>
  </si>
  <si>
    <t>730509359</t>
  </si>
  <si>
    <t>FANTINI PASQUALE</t>
  </si>
  <si>
    <t>730558208</t>
  </si>
  <si>
    <t>BARONI MICHELA</t>
  </si>
  <si>
    <t>181779852</t>
  </si>
  <si>
    <t>730569734</t>
  </si>
  <si>
    <t>COLOMBO PATRIZIA</t>
  </si>
  <si>
    <t>180232531</t>
  </si>
  <si>
    <t>GREGORI SILVIA ADRIANA</t>
  </si>
  <si>
    <t>180022504</t>
  </si>
  <si>
    <t>GNOCCHI STEFANIA</t>
  </si>
  <si>
    <t>730515411</t>
  </si>
  <si>
    <t>CONDOMINIO VIA GUINTELLINO 15</t>
  </si>
  <si>
    <t>730546593</t>
  </si>
  <si>
    <t>ASSOCIAZIONE ASSISTENZA CARCERATI</t>
  </si>
  <si>
    <t>730516965</t>
  </si>
  <si>
    <t>ASSOCIAZIONE ASSISTENZA CARCERA</t>
  </si>
  <si>
    <t>730600466</t>
  </si>
  <si>
    <t>GIULIANI PASQUALE MICHELE</t>
  </si>
  <si>
    <t>180122329</t>
  </si>
  <si>
    <t>180232066</t>
  </si>
  <si>
    <t>PASTORI ELENA</t>
  </si>
  <si>
    <t>730422616</t>
  </si>
  <si>
    <t>PALEARI OLIVIERO</t>
  </si>
  <si>
    <t>730546309</t>
  </si>
  <si>
    <t>RAIMONDI DANIELA CARMELA</t>
  </si>
  <si>
    <t>730566230</t>
  </si>
  <si>
    <t>PREGLIASCO FABRIZIO ERNESTO</t>
  </si>
  <si>
    <t>180232068</t>
  </si>
  <si>
    <t>BUZZI ANNAMARIA</t>
  </si>
  <si>
    <t>730537270</t>
  </si>
  <si>
    <t>BRAMBILLA ALBERTO</t>
  </si>
  <si>
    <t>181779414</t>
  </si>
  <si>
    <t>MAZZETTI MATTEO</t>
  </si>
  <si>
    <t>730563469</t>
  </si>
  <si>
    <t>FRANZELLIN VITTORIO</t>
  </si>
  <si>
    <t>730542573</t>
  </si>
  <si>
    <t>730508448</t>
  </si>
  <si>
    <t>730566587</t>
  </si>
  <si>
    <t>LOVINO NICOLETTA</t>
  </si>
  <si>
    <t>180022208</t>
  </si>
  <si>
    <t>730574099</t>
  </si>
  <si>
    <t>FORCELLINI MARCO ELIO</t>
  </si>
  <si>
    <t>730518017</t>
  </si>
  <si>
    <t>CONDOMINIO LARIO</t>
  </si>
  <si>
    <t>180022207</t>
  </si>
  <si>
    <t>MAZZUCCHI MARIA LUISA</t>
  </si>
  <si>
    <t>180232100</t>
  </si>
  <si>
    <t>LAGO VALERIA</t>
  </si>
  <si>
    <t>182326800</t>
  </si>
  <si>
    <t>RIGAMONTI TIZIANA</t>
  </si>
  <si>
    <t>730500924</t>
  </si>
  <si>
    <t>PARROCCHIA SAN VITTORE</t>
  </si>
  <si>
    <t>180232079</t>
  </si>
  <si>
    <t>180308211</t>
  </si>
  <si>
    <t>CAIMI FABIO</t>
  </si>
  <si>
    <t>180022200</t>
  </si>
  <si>
    <t>BROVELLI RICCARDO</t>
  </si>
  <si>
    <t>730529973</t>
  </si>
  <si>
    <t>STECCANELLA ALESSANDRO</t>
  </si>
  <si>
    <t>181779900</t>
  </si>
  <si>
    <t>BOERCI FABRIZIO</t>
  </si>
  <si>
    <t>180232064</t>
  </si>
  <si>
    <t>BARBUZZI PASQUALE</t>
  </si>
  <si>
    <t>180232069</t>
  </si>
  <si>
    <t>COLOMBO GUALTIERO</t>
  </si>
  <si>
    <t>730507196</t>
  </si>
  <si>
    <t>TRABUCCHI FRANCA</t>
  </si>
  <si>
    <t>732144186</t>
  </si>
  <si>
    <t>DELL' EVA GIORGIO</t>
  </si>
  <si>
    <t>181779903</t>
  </si>
  <si>
    <t>CELEGA CARLO</t>
  </si>
  <si>
    <t>180232073</t>
  </si>
  <si>
    <t>BAIO EUGENIO</t>
  </si>
  <si>
    <t>730509351</t>
  </si>
  <si>
    <t>COLOMBO MICHELA</t>
  </si>
  <si>
    <t>730578274</t>
  </si>
  <si>
    <t>COLOMBO ROBERTO</t>
  </si>
  <si>
    <t>730585590</t>
  </si>
  <si>
    <t>VIGANO' DONATA</t>
  </si>
  <si>
    <t>181779904</t>
  </si>
  <si>
    <t>QUAGLIA PAOLA GIULIA</t>
  </si>
  <si>
    <t>730432492</t>
  </si>
  <si>
    <t>COLOMBO SILVIA</t>
  </si>
  <si>
    <t>PAOLO DOMENICO BARATTO</t>
  </si>
  <si>
    <t>PARR.PREZ.SANGUE NS GESU'CRISTO</t>
  </si>
  <si>
    <t>GIORGIO AUGUSTO PEREGO</t>
  </si>
  <si>
    <t>NICOLA CACCIA</t>
  </si>
  <si>
    <t>MASSIMO GRAMEGNA</t>
  </si>
  <si>
    <t>AGOSTINO MILANI</t>
  </si>
  <si>
    <t>SIMONE ORSENIGA</t>
  </si>
  <si>
    <t>CAROLINA OLIMPIA FORMICOLA</t>
  </si>
  <si>
    <t>EGIDIO DIANA</t>
  </si>
  <si>
    <t>GIOVANNI BONATO</t>
  </si>
  <si>
    <t>DANIELA DAVID</t>
  </si>
  <si>
    <t>AURELIO CAIRONI</t>
  </si>
  <si>
    <t>GIOVANNI CAIRONI</t>
  </si>
  <si>
    <t>FONDAZIONE SCUOLA MATERNA     AUTONOMA</t>
  </si>
  <si>
    <t>TIZIANA BAU'</t>
  </si>
  <si>
    <t>CONDOMINIO MAZZINI</t>
  </si>
  <si>
    <t>SIMONE CREMA</t>
  </si>
  <si>
    <t>F.LLI BESOZZI S.R.L.</t>
  </si>
  <si>
    <t>ADRIANA CIPOLLETTA</t>
  </si>
  <si>
    <t>ALESSANDRO BASSO</t>
  </si>
  <si>
    <t>STEFANO MERLETTI</t>
  </si>
  <si>
    <t>VOM FASS LEGNANO SAS</t>
  </si>
  <si>
    <t>SILVIA COLOMBO</t>
  </si>
  <si>
    <t>MASSIMILIANO BOGANI</t>
  </si>
  <si>
    <t>SILVIA MORNIROLI</t>
  </si>
  <si>
    <t>PARROCCHIA SACRA FAMIGLIA</t>
  </si>
  <si>
    <t>PARR. SAN GIOVANNI BATTISTA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</si>
  <si>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</si>
  <si>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</si>
  <si>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</si>
  <si>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</si>
  <si>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</si>
  <si>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SUPERCONDOMINIO RESIDENZA VIT</t>
  </si>
  <si>
    <t>RESIDENZA VITTORIA PALAZZINA</t>
  </si>
  <si>
    <t>GESSAGA PAOLO</t>
  </si>
  <si>
    <t>CAVENAGHI GIUSEPPINA</t>
  </si>
  <si>
    <t>ANGELO COLOMBO S.R.L.</t>
  </si>
  <si>
    <t>PARR. SAN FRANCESCO D'ASSISI</t>
  </si>
  <si>
    <t>BISSOLI SIMONA</t>
  </si>
  <si>
    <t>PARR. SAN BERNARDO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</si>
  <si>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</si>
  <si>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</si>
  <si>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</si>
  <si>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</si>
  <si>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</si>
  <si>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</si>
  <si>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</si>
  <si>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</si>
  <si>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</si>
  <si>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</si>
  <si>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</si>
  <si>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</si>
  <si>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</si>
  <si>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</si>
  <si>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</si>
  <si>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</si>
  <si>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</si>
  <si>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</si>
  <si>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</si>
  <si>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</si>
  <si>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</si>
  <si>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</si>
  <si>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</si>
  <si>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</si>
  <si>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</si>
  <si>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</si>
  <si>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</si>
  <si>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</si>
  <si>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</si>
  <si>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</si>
  <si>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</si>
  <si>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</si>
  <si>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</si>
  <si>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</si>
  <si>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</si>
  <si>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</si>
  <si>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</si>
  <si>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</si>
  <si>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</si>
  <si>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</si>
  <si>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</si>
  <si>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</si>
  <si>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</si>
  <si>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</si>
  <si>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</si>
  <si>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</si>
  <si>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</si>
  <si>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</si>
  <si>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</si>
  <si>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</si>
  <si>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</si>
  <si>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</si>
  <si>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</si>
  <si>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</si>
  <si>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</si>
  <si>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</si>
  <si>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</si>
  <si>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</si>
  <si>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</si>
  <si>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</si>
  <si>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</si>
  <si>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</si>
  <si>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</si>
  <si>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</si>
  <si>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</si>
  <si>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</si>
  <si>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</si>
  <si>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</si>
  <si>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</si>
  <si>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</si>
  <si>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</si>
  <si>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</si>
  <si>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</si>
  <si>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</si>
  <si>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</si>
  <si>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</si>
  <si>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</si>
  <si>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</si>
  <si>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</si>
  <si>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</si>
  <si>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</si>
  <si>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</si>
  <si>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</si>
  <si>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</si>
  <si>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</si>
  <si>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</si>
  <si>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</si>
  <si>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</si>
  <si>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</si>
  <si>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</si>
  <si>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</si>
  <si>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</si>
  <si>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</si>
  <si>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</si>
  <si>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</si>
  <si>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</si>
  <si>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</si>
  <si>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</si>
  <si>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</si>
  <si>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</si>
  <si>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</si>
  <si>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</si>
  <si>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</si>
  <si>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</si>
  <si>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</si>
  <si>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</si>
  <si>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</si>
  <si>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</si>
  <si>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</si>
  <si>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</si>
  <si>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</si>
  <si>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</si>
  <si>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</si>
  <si>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</si>
  <si>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</si>
  <si>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</si>
  <si>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</si>
  <si>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</si>
  <si>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</si>
  <si>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</si>
  <si>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</si>
  <si>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</si>
  <si>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</si>
  <si>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</si>
  <si>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</si>
  <si>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</si>
  <si>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</si>
  <si>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</si>
  <si>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</si>
  <si>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</si>
  <si>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</si>
  <si>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</si>
  <si>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</si>
  <si>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</si>
  <si>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</si>
  <si>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</si>
  <si>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</si>
  <si>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</si>
  <si>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</si>
  <si>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</si>
  <si>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</si>
  <si>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</si>
  <si>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</si>
  <si>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</si>
  <si>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</si>
  <si>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</si>
  <si>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</si>
  <si>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</si>
  <si>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</si>
  <si>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</si>
  <si>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</si>
  <si>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</si>
  <si>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</si>
  <si>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</si>
  <si>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</si>
  <si>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</si>
  <si>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</si>
  <si>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</si>
  <si>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</si>
  <si>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</si>
  <si>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</si>
  <si>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</si>
  <si>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</si>
  <si>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</si>
  <si>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</si>
  <si>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</si>
  <si>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</si>
  <si>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</si>
  <si>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</si>
  <si>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</si>
  <si>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</si>
  <si>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</si>
  <si>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</si>
  <si>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</si>
  <si>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</si>
  <si>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</si>
  <si>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</si>
  <si>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</si>
  <si>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</si>
  <si>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</si>
  <si>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</si>
  <si>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</si>
  <si>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</si>
  <si>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</si>
  <si>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</si>
  <si>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</si>
  <si>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</si>
  <si>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</si>
  <si>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</si>
  <si>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</si>
  <si>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</si>
  <si>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</si>
  <si>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</si>
  <si>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</si>
  <si>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</si>
  <si>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</si>
  <si>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</si>
  <si>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</si>
  <si>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</si>
  <si>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</si>
  <si>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</si>
  <si>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</si>
  <si>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</si>
  <si>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</si>
  <si>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</si>
  <si>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</si>
  <si>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</si>
  <si>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</si>
  <si>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</si>
  <si>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</si>
  <si>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</si>
  <si>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</si>
  <si>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</si>
  <si>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</si>
  <si>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</si>
  <si>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</si>
  <si>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</si>
  <si>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</si>
  <si>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</si>
  <si>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</si>
  <si>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</si>
  <si>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</si>
  <si>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</si>
  <si>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</si>
  <si>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</si>
  <si>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</si>
  <si>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</si>
  <si>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</si>
  <si>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</si>
  <si>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</si>
  <si>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</si>
  <si>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</si>
  <si>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</si>
  <si>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</si>
  <si>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</si>
  <si>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</si>
  <si>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</si>
  <si>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</si>
  <si>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</si>
  <si>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</si>
  <si>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</si>
  <si>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</si>
  <si>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</si>
  <si>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</si>
  <si>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</si>
  <si>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</si>
  <si>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</si>
  <si>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</si>
  <si>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</si>
  <si>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</si>
  <si>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</si>
  <si>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</si>
  <si>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</si>
  <si>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</si>
  <si>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</si>
  <si>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</si>
  <si>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</si>
  <si>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</si>
  <si>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</si>
  <si>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</si>
  <si>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</si>
  <si>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</si>
  <si>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</si>
  <si>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</si>
  <si>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</si>
  <si>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</si>
  <si>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</si>
  <si>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</si>
  <si>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</si>
  <si>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</si>
  <si>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</si>
  <si>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</si>
  <si>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</si>
  <si>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</si>
  <si>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</si>
  <si>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</si>
  <si>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</si>
  <si>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</si>
  <si>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</si>
  <si>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</si>
  <si>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</si>
  <si>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</si>
  <si>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</si>
  <si>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</si>
  <si>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</si>
  <si>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</si>
  <si>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</si>
  <si>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</si>
  <si>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</si>
  <si>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</si>
  <si>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</si>
  <si>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</si>
  <si>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</si>
  <si>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</si>
  <si>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</si>
  <si>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</si>
  <si>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</si>
  <si>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</si>
  <si>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</si>
  <si>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</si>
  <si>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</si>
  <si>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</si>
  <si>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</si>
  <si>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</si>
  <si>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</si>
  <si>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</si>
  <si>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</si>
  <si>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</si>
  <si>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</si>
  <si>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</si>
  <si>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</si>
  <si>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</si>
  <si>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</si>
  <si>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</si>
  <si>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</si>
  <si>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</si>
  <si>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</si>
  <si>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</si>
  <si>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</si>
  <si>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</si>
  <si>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</si>
  <si>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</si>
  <si>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</si>
  <si>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</si>
  <si>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</si>
  <si>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</si>
  <si>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</si>
  <si>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</si>
  <si>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</si>
  <si>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</si>
  <si>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</si>
  <si>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</si>
  <si>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</si>
  <si>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</si>
  <si>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</si>
  <si>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</si>
  <si>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</si>
  <si>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</si>
  <si>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</si>
  <si>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</si>
  <si>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</si>
  <si>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</si>
  <si>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</si>
  <si>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</si>
  <si>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</si>
  <si>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</si>
  <si>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</si>
  <si>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</si>
  <si>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</si>
  <si>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</si>
  <si>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</si>
  <si>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</si>
  <si>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</si>
  <si>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</si>
  <si>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</si>
  <si>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</si>
  <si>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</si>
  <si>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</si>
  <si>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</si>
  <si>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</si>
  <si>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</si>
  <si>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</si>
  <si>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</si>
  <si>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</si>
  <si>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</si>
  <si>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</si>
  <si>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</si>
  <si>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</si>
  <si>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</si>
  <si>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</si>
  <si>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</si>
  <si>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</si>
  <si>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</si>
  <si>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</si>
  <si>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</si>
  <si>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</si>
  <si>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</si>
  <si>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</si>
  <si>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</si>
  <si>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</si>
  <si>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</si>
  <si>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</si>
  <si>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</si>
  <si>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</si>
  <si>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</si>
  <si>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</si>
  <si>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</si>
  <si>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</si>
  <si>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</si>
  <si>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</si>
  <si>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</si>
  <si>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</si>
  <si>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</si>
  <si>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</si>
  <si>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</si>
  <si>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</si>
  <si>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</si>
  <si>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</si>
  <si>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</si>
  <si>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</si>
  <si>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</si>
  <si>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</si>
  <si>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</si>
  <si>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</si>
  <si>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</si>
  <si>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</si>
  <si>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</si>
  <si>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</si>
  <si>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</si>
  <si>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</si>
  <si>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</si>
  <si>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</si>
  <si>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</si>
  <si>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</si>
  <si>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</si>
  <si>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</si>
  <si>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</si>
  <si>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</si>
  <si>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</si>
  <si>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 xml:space="preserve">DE PERON L </t>
  </si>
  <si>
    <t>BONIFICO UINICO 1943,94  869,97+733,97+ 340  UCA</t>
  </si>
  <si>
    <t>BAGAGLIO</t>
  </si>
  <si>
    <t>BONIFICO UNICO DI EUR 904,5  852,50 + 52 UCA</t>
  </si>
  <si>
    <t>COMPAGNIA</t>
  </si>
  <si>
    <t>COLLABORATORE</t>
  </si>
  <si>
    <t>METODO DI PAGAMENTO</t>
  </si>
  <si>
    <t>PAGATO</t>
  </si>
  <si>
    <t>DATA VERSAMENTO</t>
  </si>
  <si>
    <t>Eseguito</t>
  </si>
  <si>
    <t>01/02/2024</t>
  </si>
  <si>
    <t>730485243</t>
  </si>
  <si>
    <t>CASSI MIRELLA</t>
  </si>
  <si>
    <t>LTF - TENCONI FRANCESCA</t>
  </si>
  <si>
    <t>ASSEGNO BANCARIO/POSTALE</t>
  </si>
  <si>
    <t>No</t>
  </si>
  <si>
    <t>181779734</t>
  </si>
  <si>
    <t>ALBRICCI PIERLUIGI</t>
  </si>
  <si>
    <t>SFM - MARCHESOLI FRANCESCO</t>
  </si>
  <si>
    <t>730331004</t>
  </si>
  <si>
    <t>MACRINA SALVATORE</t>
  </si>
  <si>
    <t>181779733</t>
  </si>
  <si>
    <t>MACRINA DAVIDE</t>
  </si>
  <si>
    <t>9099 - Fin. Consumo</t>
  </si>
  <si>
    <t>730496200</t>
  </si>
  <si>
    <t>AGOS</t>
  </si>
  <si>
    <t>RDO00 - GALLARATE</t>
  </si>
  <si>
    <t>730464930</t>
  </si>
  <si>
    <t>181779740</t>
  </si>
  <si>
    <t>DE LUCA SERGIO</t>
  </si>
  <si>
    <t>LSS - SPAGNUOLO STEFANIA</t>
  </si>
  <si>
    <t>DANIELA MARIA GNEMMI</t>
  </si>
  <si>
    <t>TALLARINII (TALLARINI IVANA)</t>
  </si>
  <si>
    <t>Contante</t>
  </si>
  <si>
    <t>ROBERTO GNEMMI</t>
  </si>
  <si>
    <t>Assegno Bancario intestato all'Agenzia</t>
  </si>
  <si>
    <t>FRANCESCO MARCHESOLI</t>
  </si>
  <si>
    <t>Collaboratore non trovato</t>
  </si>
  <si>
    <t>MARINELLA FUSAR POLI</t>
  </si>
  <si>
    <t>TUTELA LEGALE</t>
  </si>
  <si>
    <t>AB</t>
  </si>
  <si>
    <t>05/02/2024</t>
  </si>
  <si>
    <t>730429736</t>
  </si>
  <si>
    <t>MANCIN STEFANO</t>
  </si>
  <si>
    <t>SPC - PISAN ENRICO</t>
  </si>
  <si>
    <t>180022440</t>
  </si>
  <si>
    <t>SAO - AMICONE RENZO</t>
  </si>
  <si>
    <t>180022156</t>
  </si>
  <si>
    <t>ALBANESI GIANCARLO</t>
  </si>
  <si>
    <t>LA5 - AMICONE LUIGI</t>
  </si>
  <si>
    <t>181779755</t>
  </si>
  <si>
    <t>ORLANDI MARZIA</t>
  </si>
  <si>
    <t>181779738</t>
  </si>
  <si>
    <t>BANDIZIOL ADRIANA</t>
  </si>
  <si>
    <t>S14 - CATTANEO SILVIO</t>
  </si>
  <si>
    <t>730489503</t>
  </si>
  <si>
    <t>PASSERINI GABRIELE</t>
  </si>
  <si>
    <t>730496343</t>
  </si>
  <si>
    <t>SOC. AGR. PASSERINI AURELIO ALBERTO</t>
  </si>
  <si>
    <t>181779680</t>
  </si>
  <si>
    <t>181779681</t>
  </si>
  <si>
    <t>181779684</t>
  </si>
  <si>
    <t>PASSERINI ALBERTO</t>
  </si>
  <si>
    <t>181779727</t>
  </si>
  <si>
    <t>181779677</t>
  </si>
  <si>
    <t>180022436</t>
  </si>
  <si>
    <t>MANCIN ANTONIO</t>
  </si>
  <si>
    <t>180022437</t>
  </si>
  <si>
    <t>SOCIETA' AGRICOLA PASSERINI</t>
  </si>
  <si>
    <t>06/02/2024</t>
  </si>
  <si>
    <t>181779760</t>
  </si>
  <si>
    <t>PURICELLI FLAVIO</t>
  </si>
  <si>
    <t>LAD - AMICONE DEBORAH</t>
  </si>
  <si>
    <t>180022472</t>
  </si>
  <si>
    <t>CANOY ALBERT DIOLA</t>
  </si>
  <si>
    <t>730477362</t>
  </si>
  <si>
    <t>BELLINI ENRICO</t>
  </si>
  <si>
    <t>180022146</t>
  </si>
  <si>
    <t>07/02/2024</t>
  </si>
  <si>
    <t>181779766</t>
  </si>
  <si>
    <t>SOMMARUGA ADELIO</t>
  </si>
  <si>
    <t>181779761</t>
  </si>
  <si>
    <t>730475667</t>
  </si>
  <si>
    <t>181779776</t>
  </si>
  <si>
    <t>181779772</t>
  </si>
  <si>
    <t>CATTANEO MARCO</t>
  </si>
  <si>
    <t>181779747</t>
  </si>
  <si>
    <t>PARACCHINI GIACOMO</t>
  </si>
  <si>
    <t>LTI - TALLARINI IVANA</t>
  </si>
  <si>
    <t>08/02/2024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</si>
  <si>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</si>
  <si>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</si>
  <si>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</si>
  <si>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</si>
  <si>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</si>
  <si>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</si>
  <si>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</si>
  <si>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</si>
  <si>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SDV - DI VITO VINCENZO</t>
  </si>
  <si>
    <t>181779783</t>
  </si>
  <si>
    <t>ARCHETTO MARIANGELA</t>
  </si>
  <si>
    <t>09/02/2024</t>
  </si>
  <si>
    <t>CINZIA BERNATI</t>
  </si>
  <si>
    <t>GDGWQRXI (AMICONE LUIGI)</t>
  </si>
  <si>
    <t>12/02/2024</t>
  </si>
  <si>
    <t>732125970</t>
  </si>
  <si>
    <t>COSTRUZIONI EDILMARCO SRLS</t>
  </si>
  <si>
    <t>732132561</t>
  </si>
  <si>
    <t>QUATRALE MICHELE</t>
  </si>
  <si>
    <t>13/02/2024</t>
  </si>
  <si>
    <t>730423678</t>
  </si>
  <si>
    <t>OLIVA FIORENZA</t>
  </si>
  <si>
    <t>730491845</t>
  </si>
  <si>
    <t>730489313</t>
  </si>
  <si>
    <t>ZAFFARONI CELESTE</t>
  </si>
  <si>
    <t>181779792</t>
  </si>
  <si>
    <t>LTG - TENCONI GABRIELA</t>
  </si>
  <si>
    <t>181779793</t>
  </si>
  <si>
    <t>730478601</t>
  </si>
  <si>
    <t>PROVERBIO MASSIMO</t>
  </si>
  <si>
    <t>732127735</t>
  </si>
  <si>
    <t>RESIDENZA VITTORIA SUPERCONDOMINIO</t>
  </si>
  <si>
    <t>SLR - LOSCHI SANDRO</t>
  </si>
  <si>
    <t>14/02/2024</t>
  </si>
  <si>
    <t>180022179</t>
  </si>
  <si>
    <t>OTTINA FRANCO</t>
  </si>
  <si>
    <t>730492478</t>
  </si>
  <si>
    <t>ROBERTI RENATO</t>
  </si>
  <si>
    <t>182328872</t>
  </si>
  <si>
    <t>VILLA DANIELA</t>
  </si>
  <si>
    <t>ABBIGLIAMENTO PICCOLA MERCERIA DI IANNAMICO BRUNA</t>
  </si>
  <si>
    <t>ROBERTINA CRUSCA</t>
  </si>
  <si>
    <t>MOIRA ETERNI</t>
  </si>
  <si>
    <t>IRENE GENTILE</t>
  </si>
  <si>
    <t>MARZIA ORLANDI</t>
  </si>
  <si>
    <t>15/02/2024</t>
  </si>
  <si>
    <t>180022486</t>
  </si>
  <si>
    <t>730002545</t>
  </si>
  <si>
    <t>180022163</t>
  </si>
  <si>
    <t>MACCHI ANGELO</t>
  </si>
  <si>
    <t>181779782</t>
  </si>
  <si>
    <t>RIVOLTA STEFANO</t>
  </si>
  <si>
    <t>730354250</t>
  </si>
  <si>
    <t>SARTORIS DAVIDE</t>
  </si>
  <si>
    <t>181779802</t>
  </si>
  <si>
    <t>181779803</t>
  </si>
  <si>
    <t>730449203</t>
  </si>
  <si>
    <t>RIVOLTA ROBERTO</t>
  </si>
  <si>
    <t>16/02/2024</t>
  </si>
  <si>
    <t>181779814</t>
  </si>
  <si>
    <t>730483406</t>
  </si>
  <si>
    <t>730478853</t>
  </si>
  <si>
    <t>AGETI LAURA</t>
  </si>
  <si>
    <t>730427314</t>
  </si>
  <si>
    <t>19/02/2024</t>
  </si>
  <si>
    <t>730450583</t>
  </si>
  <si>
    <t>CATTANEO FABRIZIO</t>
  </si>
  <si>
    <t>730443715</t>
  </si>
  <si>
    <t>CAIMI ROBERTO</t>
  </si>
  <si>
    <t>181779808</t>
  </si>
  <si>
    <t>730415233</t>
  </si>
  <si>
    <t>VEZZARO RINO &amp; ENZO S. A. S.</t>
  </si>
  <si>
    <t>730422240</t>
  </si>
  <si>
    <t>730484819</t>
  </si>
  <si>
    <t>180022168</t>
  </si>
  <si>
    <t>LUONI CLAUDIO</t>
  </si>
  <si>
    <t>181779828</t>
  </si>
  <si>
    <t>BERNARDINELLO MAURIZIO</t>
  </si>
  <si>
    <t>CC</t>
  </si>
  <si>
    <t>20/02/2024</t>
  </si>
  <si>
    <t>730484595</t>
  </si>
  <si>
    <t>MASCHERONI ANDREA</t>
  </si>
  <si>
    <t>182367203</t>
  </si>
  <si>
    <t>SALANDIN UMBERTO</t>
  </si>
  <si>
    <t>180022194</t>
  </si>
  <si>
    <t>BALBO SALVATORE</t>
  </si>
  <si>
    <t>181779837</t>
  </si>
  <si>
    <t>LENNA ROBERTO</t>
  </si>
  <si>
    <t>180022148</t>
  </si>
  <si>
    <t>VENTURINO MICHELE</t>
  </si>
  <si>
    <t>730494595</t>
  </si>
  <si>
    <t>BETTINESCHI MARIO SRL</t>
  </si>
  <si>
    <t>730471912</t>
  </si>
  <si>
    <t>730503733</t>
  </si>
  <si>
    <t>BETTINESCHI MARIO</t>
  </si>
  <si>
    <t>730479822</t>
  </si>
  <si>
    <t>730468486</t>
  </si>
  <si>
    <t>180022191</t>
  </si>
  <si>
    <t>ORLANDI GIUSEPPE</t>
  </si>
  <si>
    <t>181779769</t>
  </si>
  <si>
    <t>LIETTI GIUSEPPE</t>
  </si>
  <si>
    <t>181779771</t>
  </si>
  <si>
    <t>181779768</t>
  </si>
  <si>
    <t>181779770</t>
  </si>
  <si>
    <t>730480034</t>
  </si>
  <si>
    <t>MORONI MARIO</t>
  </si>
  <si>
    <t>181779813</t>
  </si>
  <si>
    <t>PASCONE PAOLA</t>
  </si>
  <si>
    <t>PAOLO PACCIAROTTI</t>
  </si>
  <si>
    <t>21/02/2024</t>
  </si>
  <si>
    <t>730438071</t>
  </si>
  <si>
    <t>MARCHESOLI FRANCESCO</t>
  </si>
  <si>
    <t>730496193</t>
  </si>
  <si>
    <t>181779836</t>
  </si>
  <si>
    <t>DALLA LIBERA DENIS</t>
  </si>
  <si>
    <t>730484493</t>
  </si>
  <si>
    <t>730462146</t>
  </si>
  <si>
    <t>GENNUSO MARIA ADA</t>
  </si>
  <si>
    <t>180022195</t>
  </si>
  <si>
    <t>730472499</t>
  </si>
  <si>
    <t>CRIMI FRANCESCO</t>
  </si>
  <si>
    <t>730443156</t>
  </si>
  <si>
    <t>730490941</t>
  </si>
  <si>
    <t>FERIGO ANNUNZIATA</t>
  </si>
  <si>
    <t>181779843</t>
  </si>
  <si>
    <t>C. M. A. DI GNEMMI S. N. C.</t>
  </si>
  <si>
    <t>22/02/2024</t>
  </si>
  <si>
    <t>180122047</t>
  </si>
  <si>
    <t>181779844</t>
  </si>
  <si>
    <t>180022157</t>
  </si>
  <si>
    <t>MELIS MAURO</t>
  </si>
  <si>
    <t>180022167</t>
  </si>
  <si>
    <t>AUDITORIUM-CINEMA TEATRO PARROCCHIA</t>
  </si>
  <si>
    <t>730425156</t>
  </si>
  <si>
    <t>180122302</t>
  </si>
  <si>
    <t>TORRES HERNANDEZ ANA ELIZABETH</t>
  </si>
  <si>
    <t>181779855</t>
  </si>
  <si>
    <t>23/02/2024</t>
  </si>
  <si>
    <t>181779829</t>
  </si>
  <si>
    <t>BORSANI CARLO</t>
  </si>
  <si>
    <t>730445053</t>
  </si>
  <si>
    <t>730445254</t>
  </si>
  <si>
    <t>CASAZZA SETTIMO</t>
  </si>
  <si>
    <t>730527579</t>
  </si>
  <si>
    <t>MANDELLI GRAZIELLA</t>
  </si>
  <si>
    <t>26/02/2024</t>
  </si>
  <si>
    <t>180122317</t>
  </si>
  <si>
    <t>BAU' GIORDANO</t>
  </si>
  <si>
    <t>730453047</t>
  </si>
  <si>
    <t>RICCARDI SERGIO</t>
  </si>
  <si>
    <t>730445856</t>
  </si>
  <si>
    <t>BATTAGION MASSIMO</t>
  </si>
  <si>
    <t>181779849</t>
  </si>
  <si>
    <t>730432234</t>
  </si>
  <si>
    <t>FANTINATO DANIELE</t>
  </si>
  <si>
    <t>730489498</t>
  </si>
  <si>
    <t>180022203</t>
  </si>
  <si>
    <t>MARIDATI FRANCESCO</t>
  </si>
  <si>
    <t>180022190</t>
  </si>
  <si>
    <t>PISANI GINA</t>
  </si>
  <si>
    <t>181779863</t>
  </si>
  <si>
    <t>CATANZARITI MASSIMO</t>
  </si>
  <si>
    <t>180122319</t>
  </si>
  <si>
    <t>FERRARIO ROBERTA</t>
  </si>
  <si>
    <t>SALVATORELLI GIAN UGO</t>
  </si>
  <si>
    <t>27/02/2024</t>
  </si>
  <si>
    <t>181779830</t>
  </si>
  <si>
    <t>730478852</t>
  </si>
  <si>
    <t>ROGGIANI ANDREA</t>
  </si>
  <si>
    <t>181779871</t>
  </si>
  <si>
    <t>CAMPIGATTO FABIO MARIO</t>
  </si>
  <si>
    <t>730480546</t>
  </si>
  <si>
    <t>FEDERICI COSTANTINA</t>
  </si>
  <si>
    <t>730496522</t>
  </si>
  <si>
    <t>SALVIONI STEFANIA</t>
  </si>
  <si>
    <t>730453365</t>
  </si>
  <si>
    <t>MAGRO LUCIANO</t>
  </si>
  <si>
    <t>730498745</t>
  </si>
  <si>
    <t>BEIA LUIGIA</t>
  </si>
  <si>
    <t>28/02/2024</t>
  </si>
  <si>
    <t>730464205</t>
  </si>
  <si>
    <t>PROTASONI MAURIZIO</t>
  </si>
  <si>
    <t>730454695</t>
  </si>
  <si>
    <t>SCAPIN DANIELE</t>
  </si>
  <si>
    <t>730427315</t>
  </si>
  <si>
    <t>180122316</t>
  </si>
  <si>
    <t>BACCI LUCIANO</t>
  </si>
  <si>
    <t>181779872</t>
  </si>
  <si>
    <t>BACCI RENATA</t>
  </si>
  <si>
    <t>180232055</t>
  </si>
  <si>
    <t>VERDE CAMILLA</t>
  </si>
  <si>
    <t>730442563</t>
  </si>
  <si>
    <t>CRESPI FIORENZA</t>
  </si>
  <si>
    <t>181779876</t>
  </si>
  <si>
    <t>LUCIANO BACCI</t>
  </si>
  <si>
    <t>SPAGNUOLOS (SPAGNUOLO STEFANIA)</t>
  </si>
  <si>
    <t>29/02/2024</t>
  </si>
  <si>
    <t>180022202</t>
  </si>
  <si>
    <t>BOVA FIORENZO</t>
  </si>
  <si>
    <t>730492319</t>
  </si>
  <si>
    <t>730493916</t>
  </si>
  <si>
    <t>730420277</t>
  </si>
  <si>
    <t>LUPO MARIA ROSARIA</t>
  </si>
  <si>
    <t>181779875</t>
  </si>
  <si>
    <t>01/03/2024</t>
  </si>
  <si>
    <t>181779820</t>
  </si>
  <si>
    <t>REGONINI LUCA</t>
  </si>
  <si>
    <t>730500923</t>
  </si>
  <si>
    <t>181779884</t>
  </si>
  <si>
    <t>GARAGE 44 DI LUCA GARGANESE E OVIDI</t>
  </si>
  <si>
    <t>730339022</t>
  </si>
  <si>
    <t>KOSHAKJI JOSEPH</t>
  </si>
  <si>
    <t>730399795</t>
  </si>
  <si>
    <t>730489158</t>
  </si>
  <si>
    <t>CASIRAGHI FRANCA</t>
  </si>
  <si>
    <t>730544088</t>
  </si>
  <si>
    <t>TORRACO TERESA</t>
  </si>
  <si>
    <t>730504431</t>
  </si>
  <si>
    <t>FERRARIO DANILO</t>
  </si>
  <si>
    <t>730431067</t>
  </si>
  <si>
    <t>730589465</t>
  </si>
  <si>
    <t>CARONNI ALESSANDRO</t>
  </si>
  <si>
    <t>181779881</t>
  </si>
  <si>
    <t>SERENELLA DESILVESTRI</t>
  </si>
  <si>
    <t>MRZORL (ORLANDI MARZIA)</t>
  </si>
  <si>
    <t>04/03/2024</t>
  </si>
  <si>
    <t>181779890</t>
  </si>
  <si>
    <t>PALERMO ANDREA</t>
  </si>
  <si>
    <t>180232065</t>
  </si>
  <si>
    <t>MAZZOCCHI DORIANA</t>
  </si>
  <si>
    <t>LMD - MAZZOCCHI DORIANA</t>
  </si>
  <si>
    <t>181779888</t>
  </si>
  <si>
    <t>MOSCA ANNA</t>
  </si>
  <si>
    <t>180232060</t>
  </si>
  <si>
    <t>180022593</t>
  </si>
  <si>
    <t>181779889</t>
  </si>
  <si>
    <t>180232049</t>
  </si>
  <si>
    <t>MAZZUCCO LUCA</t>
  </si>
  <si>
    <t>180232056</t>
  </si>
  <si>
    <t>BONALDO CLAUDIO</t>
  </si>
  <si>
    <t>DORIANA MAZZOCCHI</t>
  </si>
  <si>
    <t>MARCHESOLIF (MARCHESOLI FRANCESCO)</t>
  </si>
  <si>
    <t>05/03/2024</t>
  </si>
  <si>
    <t>180022206</t>
  </si>
  <si>
    <t>181779892</t>
  </si>
  <si>
    <t>180308200</t>
  </si>
  <si>
    <t>ROMEO ANTONINO</t>
  </si>
  <si>
    <t>LDA - AMICONE DEBORAH</t>
  </si>
  <si>
    <t>730465877</t>
  </si>
  <si>
    <t>730487819</t>
  </si>
  <si>
    <t>180308191</t>
  </si>
  <si>
    <t>ROSSIN ETTORE GRAZIANO</t>
  </si>
  <si>
    <t>180232058</t>
  </si>
  <si>
    <t>CENTRO DENTISTICO AMBROSIANO</t>
  </si>
  <si>
    <t>730528193</t>
  </si>
  <si>
    <t>180232085</t>
  </si>
  <si>
    <t>180232070</t>
  </si>
  <si>
    <t>PANEBIANCO CESARE ANTONIO</t>
  </si>
  <si>
    <t>PARR. SAN VITTORE</t>
  </si>
  <si>
    <t>06/03/2024</t>
  </si>
  <si>
    <t>730586921</t>
  </si>
  <si>
    <t>CARRETTI FEDERICO</t>
  </si>
  <si>
    <t>180308060</t>
  </si>
  <si>
    <t>181779894</t>
  </si>
  <si>
    <t>730514887</t>
  </si>
  <si>
    <t>ROCCA ERMELINDA</t>
  </si>
  <si>
    <t>181779897</t>
  </si>
  <si>
    <t>PANARELLI COSIMO</t>
  </si>
  <si>
    <t>PERDICENI ROBERTO</t>
  </si>
  <si>
    <t>07/03/2024</t>
  </si>
  <si>
    <t>180022217</t>
  </si>
  <si>
    <t>ZUANETTO VALTER MASSIMILIANO</t>
  </si>
  <si>
    <t>180022228</t>
  </si>
  <si>
    <t>BROVELLI LUIGI</t>
  </si>
  <si>
    <t>181779898</t>
  </si>
  <si>
    <t>PRIMERANO DAMIANO</t>
  </si>
  <si>
    <t>181779893</t>
  </si>
  <si>
    <t>PELOSI ELENA</t>
  </si>
  <si>
    <t>730442760</t>
  </si>
  <si>
    <t>SCALVINI FAUSTO LUIGI</t>
  </si>
  <si>
    <t>180122057</t>
  </si>
  <si>
    <t>180122326</t>
  </si>
  <si>
    <t>DERIU CARLO</t>
  </si>
  <si>
    <t>181779895</t>
  </si>
  <si>
    <t>180232528</t>
  </si>
  <si>
    <t>CAIRONI BARBARA</t>
  </si>
  <si>
    <t>08/03/2024</t>
  </si>
  <si>
    <t>730585059</t>
  </si>
  <si>
    <t>SALVATORELLI CRISTIAN</t>
  </si>
  <si>
    <t>180232062</t>
  </si>
  <si>
    <t>CIPRIANI MICHELA</t>
  </si>
  <si>
    <t>180232061</t>
  </si>
  <si>
    <t>730424555</t>
  </si>
  <si>
    <t>FALASCO DANIELA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</si>
</sst>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67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4" fillId="3" borderId="5" xfId="0" applyNumberFormat="1" applyFont="1" applyFill="1" applyBorder="1"/>
    <xf numFmtId="164" fontId="4" fillId="0" borderId="5" xfId="0" quotePrefix="1" applyNumberFormat="1" applyFont="1" applyBorder="1"/>
    <xf numFmtId="164" fontId="16" fillId="0" borderId="0" xfId="0" applyNumberFormat="1" applyFont="1"/>
    <xf numFmtId="0" fontId="0" fillId="0" borderId="0" xfId="0" quotePrefix="1"/>
    <xf numFmtId="2" fontId="0" fillId="0" borderId="0" xfId="0" applyNumberFormat="1"/>
    <xf numFmtId="0" fontId="0" fillId="25" borderId="0" xfId="0" applyFill="1"/>
    <xf numFmtId="164" fontId="3" fillId="25" borderId="0" xfId="0" applyNumberFormat="1" applyFont="1" applyFill="1"/>
    <xf numFmtId="164" fontId="4" fillId="25" borderId="5" xfId="0" applyNumberFormat="1" applyFont="1" applyFill="1" applyBorder="1"/>
    <xf numFmtId="164" fontId="4" fillId="25" borderId="5" xfId="0" quotePrefix="1" applyNumberFormat="1" applyFont="1" applyFill="1" applyBorder="1"/>
    <xf numFmtId="164" fontId="16" fillId="25" borderId="0" xfId="0" applyNumberFormat="1" applyFont="1" applyFill="1"/>
    <xf numFmtId="164" fontId="6" fillId="3" borderId="5" xfId="0" applyNumberFormat="1" applyFont="1" applyFill="1" applyBorder="1"/>
    <xf numFmtId="164" fontId="6" fillId="0" borderId="5" xfId="0" applyNumberFormat="1" applyFont="1" applyBorder="1"/>
    <xf numFmtId="164" fontId="4" fillId="0" borderId="5" xfId="0" applyNumberFormat="1" applyFont="1" applyBorder="1"/>
    <xf numFmtId="164" fontId="6" fillId="0" borderId="9" xfId="0" applyNumberFormat="1" applyFont="1" applyBorder="1"/>
    <xf numFmtId="2" fontId="0" fillId="0" borderId="0" xfId="0" quotePrefix="1" applyNumberFormat="1"/>
    <xf numFmtId="2" fontId="0" fillId="25" borderId="0" xfId="0" applyNumberFormat="1" applyFill="1"/>
    <xf numFmtId="2" fontId="0" fillId="25" borderId="0" xfId="0" quotePrefix="1" applyNumberFormat="1" applyFill="1"/>
  </cellXfs>
  <cellStyles count="2">
    <cellStyle name="Calcolo" xfId="1" builtinId="22"/>
    <cellStyle name="Normale" xfId="0" builtinId="0"/>
  </cellStyles>
  <dxfs count="19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4207"/>
  <sheetViews>
    <sheetView tabSelected="1" topLeftCell="A2681" zoomScaleNormal="100" workbookViewId="0">
      <selection activeCell="M471" sqref="M471"/>
    </sheetView>
  </sheetViews>
  <sheetFormatPr defaultRowHeight="16.8" customHeight="1" x14ac:dyDescent="0.25"/>
  <cols>
    <col min="1" max="1" width="18.6640625" style="7" bestFit="1" customWidth="1"/>
    <col min="2" max="2" width="16.44140625" style="7" customWidth="1"/>
    <col min="3" max="3" width="36.441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9.5546875" style="7" customWidth="1"/>
    <col min="12" max="12" width="13" style="50" customWidth="1"/>
    <col min="13" max="13" width="31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50.5546875" style="7" bestFit="1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/>
      <c r="AR35" s="14"/>
      <c r="AS35" s="18"/>
      <c r="AT35" s="16">
        <v>0</v>
      </c>
      <c r="AU35" s="18">
        <f t="shared" ref="AU35:AU66" si="16">(AS35-AT35)+AU34</f>
        <v>0</v>
      </c>
      <c r="AV35" s="15"/>
      <c r="AX35" s="14"/>
      <c r="AY35" s="18"/>
      <c r="AZ35" s="16">
        <v>0</v>
      </c>
      <c r="BA35" s="18">
        <f t="shared" ref="BA35:BA66" si="17">(AY35-AZ35)+BA34</f>
        <v>0</v>
      </c>
      <c r="BB35" s="15"/>
      <c r="BD35" s="14"/>
      <c r="BE35" s="18"/>
      <c r="BF35" s="16">
        <v>0</v>
      </c>
      <c r="BG35" s="18">
        <f t="shared" ref="BG35:BG66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0</v>
      </c>
      <c r="M38" s="16" t="s">
        <v>96</v>
      </c>
      <c r="N38" s="16">
        <v>517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97</v>
      </c>
      <c r="D39" s="16"/>
      <c r="E39" s="16"/>
      <c r="F39" s="16"/>
      <c r="G39" s="16">
        <v>0</v>
      </c>
      <c r="H39" s="16"/>
      <c r="I39" s="4"/>
      <c r="J39" s="14"/>
      <c r="K39" s="16" t="s">
        <v>98</v>
      </c>
      <c r="L39" s="50">
        <v>0</v>
      </c>
      <c r="M39" s="30" t="s">
        <v>99</v>
      </c>
      <c r="N39" s="30">
        <v>435.02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100</v>
      </c>
      <c r="D40" s="16"/>
      <c r="E40" s="16"/>
      <c r="F40" s="16"/>
      <c r="G40" s="16">
        <v>0</v>
      </c>
      <c r="H40" s="16"/>
      <c r="I40" s="4"/>
      <c r="J40" s="14"/>
      <c r="K40" s="25" t="s">
        <v>101</v>
      </c>
      <c r="L40" s="50">
        <v>0</v>
      </c>
      <c r="M40" s="16" t="s">
        <v>102</v>
      </c>
      <c r="N40" s="73">
        <v>1176.49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103</v>
      </c>
      <c r="D41" s="16"/>
      <c r="E41" s="16"/>
      <c r="F41" s="16"/>
      <c r="G41" s="16">
        <v>0</v>
      </c>
      <c r="H41" s="16"/>
      <c r="I41" s="4"/>
      <c r="J41" s="14"/>
      <c r="K41" s="16" t="s">
        <v>104</v>
      </c>
      <c r="L41" s="50">
        <v>0</v>
      </c>
      <c r="M41" s="16" t="s">
        <v>105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106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107</v>
      </c>
      <c r="L42" s="50">
        <v>0</v>
      </c>
      <c r="M42" s="30" t="s">
        <v>108</v>
      </c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109</v>
      </c>
      <c r="D43" s="16"/>
      <c r="E43" s="16"/>
      <c r="F43" s="48">
        <v>0</v>
      </c>
      <c r="G43" s="16"/>
      <c r="H43" s="16"/>
      <c r="I43" s="4"/>
      <c r="J43" s="14"/>
      <c r="K43" s="160" t="s">
        <v>110</v>
      </c>
      <c r="L43" s="50">
        <v>0</v>
      </c>
      <c r="M43" s="161" t="s">
        <v>111</v>
      </c>
      <c r="N43" s="161">
        <v>57.5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112</v>
      </c>
      <c r="D44" s="16"/>
      <c r="E44" s="16"/>
      <c r="F44" s="16"/>
      <c r="G44" s="16">
        <v>0</v>
      </c>
      <c r="H44" s="16"/>
      <c r="I44" s="4"/>
      <c r="J44" s="14"/>
      <c r="K44" s="30"/>
      <c r="L44" s="73"/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113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114</v>
      </c>
      <c r="D45" s="16"/>
      <c r="E45" s="16"/>
      <c r="F45" s="16">
        <v>0</v>
      </c>
      <c r="G45" s="16">
        <v>0</v>
      </c>
      <c r="H45" s="16"/>
      <c r="I45" s="4"/>
      <c r="J45" s="14"/>
      <c r="K45" s="16"/>
      <c r="L45" s="16"/>
      <c r="M45" s="16"/>
      <c r="N45" s="16"/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115</v>
      </c>
      <c r="D46" s="16"/>
      <c r="E46" s="16"/>
      <c r="F46" s="16">
        <v>0</v>
      </c>
      <c r="G46" s="16"/>
      <c r="H46" s="16"/>
      <c r="I46" s="4"/>
      <c r="J46" s="14"/>
      <c r="K46" s="30"/>
      <c r="L46" s="16"/>
      <c r="M46" s="16"/>
      <c r="N46" s="16"/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116</v>
      </c>
      <c r="D47" s="16"/>
      <c r="E47" s="16"/>
      <c r="F47" s="16">
        <v>0</v>
      </c>
      <c r="G47" s="16"/>
      <c r="H47" s="16"/>
      <c r="I47" s="4"/>
      <c r="J47" s="14"/>
      <c r="K47" s="3"/>
      <c r="L47" s="16"/>
      <c r="M47" s="16"/>
      <c r="N47" s="16"/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117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/>
      <c r="M48" s="16"/>
      <c r="N48" s="16"/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116</v>
      </c>
      <c r="D49" s="16"/>
      <c r="E49" s="16"/>
      <c r="F49" s="16">
        <v>0</v>
      </c>
      <c r="G49" s="16"/>
      <c r="H49" s="16"/>
      <c r="I49" s="4"/>
      <c r="J49" s="14"/>
      <c r="K49" s="16" t="s">
        <v>118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116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116</v>
      </c>
      <c r="D51" s="16"/>
      <c r="E51" s="16"/>
      <c r="F51" s="16">
        <v>0</v>
      </c>
      <c r="G51" s="16"/>
      <c r="H51" s="16"/>
      <c r="I51" s="4"/>
      <c r="J51" s="14"/>
      <c r="K51" s="17" t="s">
        <v>119</v>
      </c>
      <c r="L51" s="16">
        <f>SUM(L38:L50)</f>
        <v>-9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1669.01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120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121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122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123</v>
      </c>
      <c r="L56" s="3">
        <f>SUM(L36:L50)+N35+L52+L53</f>
        <v>293213.47000000003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119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124</v>
      </c>
      <c r="L57" s="3">
        <f>L56-M56</f>
        <v>228607.17000000004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125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126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127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128</v>
      </c>
      <c r="L59" s="3">
        <f>L57-L58</f>
        <v>-9593.0499999999593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129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 t="s">
        <v>0</v>
      </c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130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/>
      <c r="C63" s="15" t="s">
        <v>131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132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133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/>
      <c r="B66" s="15"/>
      <c r="C66" s="15" t="s">
        <v>134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/>
      <c r="B67" s="16">
        <f>B66+B6</f>
        <v>2777.71</v>
      </c>
      <c r="C67" s="15" t="s">
        <v>135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/>
      <c r="B68" s="15"/>
      <c r="C68" s="15" t="s">
        <v>136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/>
      <c r="B69" s="15" t="s">
        <v>42</v>
      </c>
      <c r="C69" s="15" t="s">
        <v>137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/>
      <c r="B70" s="15"/>
      <c r="C70" s="15" t="s">
        <v>138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139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140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141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142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143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144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145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146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147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148</v>
      </c>
      <c r="L88" s="16"/>
      <c r="M88" s="16">
        <v>66363.73</v>
      </c>
      <c r="N88" s="16" t="s">
        <v>70</v>
      </c>
      <c r="O88" s="16">
        <f>SUM(L99:L110)+L113</f>
        <v>114.5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149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35544.78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150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-6695.5</v>
      </c>
      <c r="P91" s="37">
        <f>O90-O91</f>
        <v>10765.880000000001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42354.78</v>
      </c>
      <c r="P92" s="39">
        <f>O92-O89</f>
        <v>10765.879999999997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35544.779999999992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/>
      <c r="AR96" s="14"/>
      <c r="AS96" s="18"/>
      <c r="AT96" s="16">
        <v>0</v>
      </c>
      <c r="AU96" s="18">
        <f t="shared" ref="AU96:AU127" si="36">(AS96-AT96)+AU95</f>
        <v>0</v>
      </c>
      <c r="AV96" s="15"/>
      <c r="AX96" s="14"/>
      <c r="AY96" s="18"/>
      <c r="AZ96" s="16">
        <v>0</v>
      </c>
      <c r="BA96" s="18">
        <f t="shared" ref="BA96:BA127" si="37">(AY96-AZ96)+BA95</f>
        <v>0</v>
      </c>
      <c r="BB96" s="15"/>
      <c r="BD96" s="14"/>
      <c r="BE96" s="18"/>
      <c r="BF96" s="16">
        <v>0</v>
      </c>
      <c r="BG96" s="18">
        <f t="shared" ref="BG96:BG127" si="38">(BE96-BF96)+BG95</f>
        <v>0</v>
      </c>
      <c r="BH96" s="15"/>
    </row>
    <row r="97" spans="1:60" ht="16.8" customHeight="1" x14ac:dyDescent="0.35">
      <c r="A97" s="15"/>
      <c r="B97" s="15"/>
      <c r="C97" s="15" t="s">
        <v>151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152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97</v>
      </c>
      <c r="D100" s="16"/>
      <c r="E100" s="16"/>
      <c r="F100" s="16"/>
      <c r="G100" s="16">
        <v>0</v>
      </c>
      <c r="H100" s="16"/>
      <c r="I100" s="4"/>
      <c r="J100" s="14"/>
      <c r="K100" s="50" t="s">
        <v>95</v>
      </c>
      <c r="L100" s="50">
        <v>0</v>
      </c>
      <c r="M100" s="16" t="s">
        <v>96</v>
      </c>
      <c r="N100" s="16">
        <v>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153</v>
      </c>
      <c r="D101" s="16"/>
      <c r="E101" s="16"/>
      <c r="F101" s="16"/>
      <c r="G101" s="16">
        <v>852.6</v>
      </c>
      <c r="H101" s="16"/>
      <c r="I101" s="4"/>
      <c r="J101" s="14"/>
      <c r="K101" s="16" t="s">
        <v>98</v>
      </c>
      <c r="L101" s="50">
        <v>0</v>
      </c>
      <c r="M101" s="30" t="s">
        <v>99</v>
      </c>
      <c r="N101" s="16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154</v>
      </c>
      <c r="D102" s="16"/>
      <c r="E102" s="16"/>
      <c r="F102" s="16"/>
      <c r="G102" s="16">
        <v>0</v>
      </c>
      <c r="H102" s="27">
        <v>0</v>
      </c>
      <c r="I102" s="4"/>
      <c r="J102" s="14"/>
      <c r="K102" s="25" t="s">
        <v>101</v>
      </c>
      <c r="L102" s="50">
        <v>0</v>
      </c>
      <c r="M102" s="16" t="s">
        <v>102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106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50">
        <v>0</v>
      </c>
      <c r="M103" s="16" t="s">
        <v>105</v>
      </c>
      <c r="N103" s="16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155</v>
      </c>
      <c r="D104" s="16"/>
      <c r="E104" s="16"/>
      <c r="F104" s="1">
        <v>0</v>
      </c>
      <c r="G104" s="16">
        <v>0</v>
      </c>
      <c r="H104" s="16"/>
      <c r="I104" s="4"/>
      <c r="J104" s="14"/>
      <c r="K104" s="16" t="s">
        <v>107</v>
      </c>
      <c r="L104" s="50">
        <v>0</v>
      </c>
      <c r="M104" s="30" t="s">
        <v>108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156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112</v>
      </c>
      <c r="D105" s="16"/>
      <c r="E105" s="16"/>
      <c r="F105" s="16"/>
      <c r="G105" s="16">
        <v>0</v>
      </c>
      <c r="H105" s="16"/>
      <c r="I105" s="4"/>
      <c r="J105" s="14"/>
      <c r="K105" s="160" t="s">
        <v>110</v>
      </c>
      <c r="L105" s="50">
        <v>0</v>
      </c>
      <c r="M105" s="161" t="s">
        <v>111</v>
      </c>
      <c r="N105" s="161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113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157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/>
      <c r="L106" s="16"/>
      <c r="M106" s="16"/>
      <c r="N106" s="16"/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115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/>
      <c r="L107" s="16"/>
      <c r="M107" s="16"/>
      <c r="N107" s="16"/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158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/>
      <c r="M108" s="16"/>
      <c r="N108" s="16"/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159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/>
      <c r="M109" s="16"/>
      <c r="N109" s="16"/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160</v>
      </c>
      <c r="D110" s="16"/>
      <c r="E110" s="16"/>
      <c r="F110" s="16">
        <v>0</v>
      </c>
      <c r="G110" s="16"/>
      <c r="H110" s="16"/>
      <c r="I110" s="4"/>
      <c r="J110" s="14"/>
      <c r="K110" s="16"/>
      <c r="L110" s="16"/>
      <c r="M110" s="16"/>
      <c r="N110" s="16"/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161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116</v>
      </c>
      <c r="D112" s="69"/>
      <c r="E112" s="69"/>
      <c r="F112" s="69">
        <v>0</v>
      </c>
      <c r="G112" s="16"/>
      <c r="H112" s="16"/>
      <c r="I112" s="4"/>
      <c r="J112" s="14"/>
      <c r="K112" s="17" t="s">
        <v>119</v>
      </c>
      <c r="L112" s="16">
        <f>SUM(L99:L111)</f>
        <v>114.5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162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120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163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121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164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123</v>
      </c>
      <c r="L117" s="3">
        <f>SUM(L97:L111)+N96+L113+L114</f>
        <v>93228.099999999991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165</v>
      </c>
      <c r="AD117" s="25"/>
      <c r="AE117" s="62">
        <f>G117</f>
        <v>0</v>
      </c>
      <c r="AF117" s="63">
        <f>AE117+AF56</f>
        <v>0</v>
      </c>
      <c r="AG117" s="25"/>
      <c r="AH117" s="24" t="s">
        <v>119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146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124</v>
      </c>
      <c r="L118" s="3">
        <f>L117-M117</f>
        <v>29104.019999999997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166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125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148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167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127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128</v>
      </c>
      <c r="L120" s="3">
        <f>L118-L119</f>
        <v>-1037.0700000000106</v>
      </c>
      <c r="M120" s="27" t="s">
        <v>168</v>
      </c>
      <c r="N120" s="27">
        <f>O120-L119</f>
        <v>26487.699999999972</v>
      </c>
      <c r="O120" s="44">
        <f>Z120+AU120+N96-N95+SUM(L99:L110)+SUM(N100:N110)+L114-D66-D69-D65+E67</f>
        <v>56628.789999999979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129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169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 t="s">
        <v>0</v>
      </c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130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170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171</v>
      </c>
      <c r="BP123" s="8" t="s">
        <v>0</v>
      </c>
      <c r="BQ123" s="9" t="s">
        <v>172</v>
      </c>
    </row>
    <row r="124" spans="1:69" ht="16.8" customHeight="1" x14ac:dyDescent="0.35">
      <c r="A124" s="14">
        <v>45294</v>
      </c>
      <c r="B124" s="15" t="s">
        <v>173</v>
      </c>
      <c r="C124" s="15" t="s">
        <v>174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175</v>
      </c>
      <c r="BM124" s="88">
        <f>BK124</f>
        <v>45294</v>
      </c>
      <c r="BN124" s="24" t="s">
        <v>175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176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177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178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179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180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181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182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183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184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185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186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187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188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142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143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189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145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190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147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149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150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1333.0700000000002</v>
      </c>
      <c r="P152" s="37">
        <f>O151-O152</f>
        <v>5653.6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12022.039999999999</v>
      </c>
      <c r="P153" s="39">
        <f>O153-O150</f>
        <v>5653.6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/>
      <c r="AR157" s="14"/>
      <c r="AS157" s="18"/>
      <c r="AT157" s="16">
        <v>0</v>
      </c>
      <c r="AU157" s="18">
        <f t="shared" ref="AU157:AU188" si="59">(AS157-AT157)+AU156</f>
        <v>0</v>
      </c>
      <c r="AV157" s="15"/>
      <c r="AX157" s="14"/>
      <c r="AY157" s="18"/>
      <c r="AZ157" s="16">
        <v>0</v>
      </c>
      <c r="BA157" s="18">
        <f t="shared" ref="BA157:BA188" si="60">(AY157-AZ157)+BA156</f>
        <v>0</v>
      </c>
      <c r="BB157" s="15"/>
      <c r="BD157" s="14"/>
      <c r="BE157" s="18"/>
      <c r="BF157" s="16">
        <v>0</v>
      </c>
      <c r="BG157" s="18">
        <f t="shared" ref="BG157:BG188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191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152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97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192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100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154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106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193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194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155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156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112</v>
      </c>
      <c r="D166" s="16"/>
      <c r="E166" s="16"/>
      <c r="F166" s="16"/>
      <c r="G166" s="16">
        <v>0</v>
      </c>
      <c r="H166" s="16"/>
      <c r="I166" s="4"/>
      <c r="J166" s="14"/>
      <c r="K166" s="30" t="s">
        <v>195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113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114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115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196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197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198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116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199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116</v>
      </c>
      <c r="D171" s="16"/>
      <c r="E171" s="16"/>
      <c r="F171" s="16">
        <v>0</v>
      </c>
      <c r="G171" s="16"/>
      <c r="H171" s="16"/>
      <c r="I171" s="4"/>
      <c r="J171" s="14"/>
      <c r="K171" s="16" t="s">
        <v>118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116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116</v>
      </c>
      <c r="D173" s="16"/>
      <c r="E173" s="16"/>
      <c r="F173" s="16">
        <v>0</v>
      </c>
      <c r="G173" s="16"/>
      <c r="H173" s="16"/>
      <c r="I173" s="4"/>
      <c r="J173" s="14"/>
      <c r="K173" s="17" t="s">
        <v>119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175</v>
      </c>
      <c r="D174" s="16"/>
      <c r="E174" s="16"/>
      <c r="F174" s="16"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120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163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121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122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123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36339.409999999982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119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200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124</v>
      </c>
      <c r="L179" s="3">
        <f>L178-M178</f>
        <v>67453.789999999979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201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125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148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167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127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128</v>
      </c>
      <c r="L181" s="3">
        <f>L179-L180</f>
        <v>0</v>
      </c>
      <c r="M181" s="27" t="s">
        <v>168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129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169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202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 t="s">
        <v>0</v>
      </c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130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170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171</v>
      </c>
      <c r="BP184" s="8" t="s">
        <v>0</v>
      </c>
      <c r="BQ184" s="9" t="s">
        <v>172</v>
      </c>
    </row>
    <row r="185" spans="1:69" ht="16.8" customHeight="1" x14ac:dyDescent="0.35">
      <c r="A185" s="14">
        <v>45295</v>
      </c>
      <c r="B185" s="15" t="s">
        <v>173</v>
      </c>
      <c r="C185" s="15" t="s">
        <v>174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175</v>
      </c>
      <c r="BM185" s="88">
        <f>BK185</f>
        <v>45295</v>
      </c>
      <c r="BN185" s="24" t="s">
        <v>175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176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177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178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179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180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181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182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183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184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185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203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187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30785.549999999981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188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30785.549999999981</v>
      </c>
      <c r="AA199" s="15"/>
      <c r="AB199" s="24"/>
      <c r="AC199" s="64" t="s">
        <v>142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143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204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30785.549999999981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145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205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147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149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150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30785.549999999981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/>
      <c r="AR218" s="14"/>
      <c r="AS218" s="18"/>
      <c r="AT218" s="16">
        <v>0</v>
      </c>
      <c r="AU218" s="18">
        <f t="shared" ref="AU218:AU249" si="81">(AS218-AT218)+AU217</f>
        <v>0</v>
      </c>
      <c r="AV218" s="15"/>
      <c r="AX218" s="14"/>
      <c r="AY218" s="18"/>
      <c r="AZ218" s="16">
        <v>0</v>
      </c>
      <c r="BA218" s="18">
        <f t="shared" ref="BA218:BA249" si="82">(AY218-AZ218)+BA217</f>
        <v>0</v>
      </c>
      <c r="BB218" s="15"/>
      <c r="BD218" s="14"/>
      <c r="BE218" s="18"/>
      <c r="BF218" s="16">
        <v>0</v>
      </c>
      <c r="BG218" s="18">
        <f t="shared" ref="BG218:BG249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206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152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97</v>
      </c>
      <c r="D222" s="16"/>
      <c r="E222" s="16"/>
      <c r="F222" s="16"/>
      <c r="G222" s="16">
        <v>0</v>
      </c>
      <c r="H222" s="16"/>
      <c r="I222" s="4"/>
      <c r="J222" s="14"/>
      <c r="K222" s="16" t="s">
        <v>207</v>
      </c>
      <c r="L222" s="16">
        <v>0.5</v>
      </c>
      <c r="M222" s="30" t="s">
        <v>192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208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154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209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193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194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210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/>
      <c r="AB226" s="24"/>
      <c r="AC226" s="64" t="s">
        <v>156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112</v>
      </c>
      <c r="D227" s="16"/>
      <c r="E227" s="16"/>
      <c r="F227" s="16"/>
      <c r="G227" s="16">
        <v>0</v>
      </c>
      <c r="H227" s="16"/>
      <c r="I227" s="4"/>
      <c r="J227" s="14"/>
      <c r="K227" s="30" t="s">
        <v>195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113</v>
      </c>
      <c r="W227" s="14"/>
      <c r="X227" s="18"/>
      <c r="Y227" s="16">
        <v>0</v>
      </c>
      <c r="Z227" s="18">
        <f t="shared" si="79"/>
        <v>30785.549999999981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114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115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196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116</v>
      </c>
      <c r="D230" s="16"/>
      <c r="E230" s="16"/>
      <c r="F230" s="16">
        <v>0</v>
      </c>
      <c r="G230" s="16"/>
      <c r="H230" s="16"/>
      <c r="I230" s="4"/>
      <c r="J230" s="14"/>
      <c r="K230" s="30" t="s">
        <v>198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116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199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30785.549999999981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116</v>
      </c>
      <c r="D232" s="16"/>
      <c r="E232" s="16"/>
      <c r="F232" s="16">
        <v>0</v>
      </c>
      <c r="G232" s="16"/>
      <c r="H232" s="16"/>
      <c r="I232" s="4"/>
      <c r="J232" s="14"/>
      <c r="K232" s="16" t="s">
        <v>118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30785.549999999981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116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116</v>
      </c>
      <c r="D234" s="16"/>
      <c r="E234" s="16"/>
      <c r="F234" s="16">
        <v>0</v>
      </c>
      <c r="G234" s="16"/>
      <c r="H234" s="16"/>
      <c r="I234" s="18"/>
      <c r="J234" s="14"/>
      <c r="K234" s="17" t="s">
        <v>119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175</v>
      </c>
      <c r="D235" s="16"/>
      <c r="E235" s="16"/>
      <c r="F235" s="16">
        <v>49852.73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49852.73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120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163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121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122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123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78430.109999999986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119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211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124</v>
      </c>
      <c r="L240" s="3">
        <f>L239-M239</f>
        <v>74401.449999999983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201</v>
      </c>
      <c r="AD240" s="65"/>
      <c r="AE240" s="65">
        <v>0</v>
      </c>
      <c r="AF240" s="63">
        <f>SUM(AF192:AF239)</f>
        <v>10525.13</v>
      </c>
      <c r="AG240" s="25"/>
      <c r="AH240" s="24" t="s">
        <v>125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200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167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127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128</v>
      </c>
      <c r="L242" s="3">
        <f>L240-L241</f>
        <v>0</v>
      </c>
      <c r="M242" s="27" t="s">
        <v>168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129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169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202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 t="s">
        <v>0</v>
      </c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130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170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171</v>
      </c>
      <c r="BP245" s="8" t="s">
        <v>0</v>
      </c>
      <c r="BQ245" s="9" t="s">
        <v>172</v>
      </c>
    </row>
    <row r="246" spans="1:69" ht="16.8" customHeight="1" x14ac:dyDescent="0.35">
      <c r="A246" s="14">
        <v>45296</v>
      </c>
      <c r="B246" s="15" t="s">
        <v>173</v>
      </c>
      <c r="C246" s="15" t="s">
        <v>174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45296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45296</v>
      </c>
      <c r="R246" s="18"/>
      <c r="S246" s="16"/>
      <c r="T246" s="18">
        <f>T242</f>
        <v>53984.479999999989</v>
      </c>
      <c r="U246" s="15"/>
      <c r="W246" s="14">
        <f>A246</f>
        <v>45296</v>
      </c>
      <c r="X246" s="18"/>
      <c r="Y246" s="16"/>
      <c r="Z246" s="18">
        <f>Z242</f>
        <v>78385.319999999992</v>
      </c>
      <c r="AA246" s="15"/>
      <c r="AB246" s="19">
        <f>A246</f>
        <v>45296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45296</v>
      </c>
      <c r="AM246" s="18"/>
      <c r="AN246" s="16"/>
      <c r="AO246" s="18">
        <v>0</v>
      </c>
      <c r="AP246" s="15"/>
      <c r="AR246" s="14">
        <f>A246</f>
        <v>45296</v>
      </c>
      <c r="AS246" s="18"/>
      <c r="AT246" s="16"/>
      <c r="AU246" s="18">
        <v>0</v>
      </c>
      <c r="AV246" s="15"/>
      <c r="AX246" s="14">
        <f>A246</f>
        <v>45296</v>
      </c>
      <c r="AY246" s="18"/>
      <c r="AZ246" s="16"/>
      <c r="BA246" s="18">
        <f>BA242</f>
        <v>0</v>
      </c>
      <c r="BB246" s="15"/>
      <c r="BD246" s="14">
        <f>AX246</f>
        <v>45296</v>
      </c>
      <c r="BE246" s="18"/>
      <c r="BF246" s="16"/>
      <c r="BG246" s="18">
        <f>BG242</f>
        <v>0</v>
      </c>
      <c r="BH246" s="15"/>
      <c r="BJ246" s="87">
        <f>A246</f>
        <v>45296</v>
      </c>
      <c r="BK246" s="87">
        <f>A246</f>
        <v>45296</v>
      </c>
      <c r="BL246" s="24" t="s">
        <v>175</v>
      </c>
      <c r="BM246" s="88">
        <f>BK246</f>
        <v>45296</v>
      </c>
      <c r="BN246" s="24" t="s">
        <v>175</v>
      </c>
      <c r="BO246" s="24"/>
      <c r="BP246" s="88">
        <f>BK246</f>
        <v>45296</v>
      </c>
      <c r="BQ246" s="124"/>
    </row>
    <row r="247" spans="1:69" ht="16.8" customHeight="1" x14ac:dyDescent="0.35">
      <c r="A247" s="15"/>
      <c r="B247" s="15"/>
      <c r="C247" s="15" t="s">
        <v>176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177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178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179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180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181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182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183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184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185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186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187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78385.319999999992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188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78385.319999999992</v>
      </c>
      <c r="AA260" s="15"/>
      <c r="AB260" s="24"/>
      <c r="AC260" s="64" t="s">
        <v>142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143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212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78381.069999999992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145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213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147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149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150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78381.069999999992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/>
      <c r="AR279" s="14"/>
      <c r="AS279" s="18"/>
      <c r="AT279" s="16">
        <v>0</v>
      </c>
      <c r="AU279" s="18">
        <f t="shared" ref="AU279:AU310" si="102">(AS279-AT279)+AU278</f>
        <v>0</v>
      </c>
      <c r="AV279" s="15"/>
      <c r="AX279" s="14"/>
      <c r="AY279" s="18"/>
      <c r="AZ279" s="16">
        <v>0</v>
      </c>
      <c r="BA279" s="18">
        <f t="shared" ref="BA279:BA310" si="103">(AY279-AZ279)+BA278</f>
        <v>0</v>
      </c>
      <c r="BB279" s="15"/>
      <c r="BD279" s="14"/>
      <c r="BE279" s="18"/>
      <c r="BF279" s="16">
        <v>0</v>
      </c>
      <c r="BG279" s="18">
        <f t="shared" ref="BG279:BG310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214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152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97</v>
      </c>
      <c r="D283" s="16"/>
      <c r="E283" s="16"/>
      <c r="F283" s="16"/>
      <c r="G283" s="16">
        <v>0</v>
      </c>
      <c r="H283" s="16"/>
      <c r="I283" s="4"/>
      <c r="J283" s="14"/>
      <c r="K283" s="16" t="s">
        <v>207</v>
      </c>
      <c r="L283" s="16">
        <v>0.5</v>
      </c>
      <c r="M283" s="30" t="s">
        <v>192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215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154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216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106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217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194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155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218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/>
      <c r="AB287" s="24"/>
      <c r="AC287" s="64" t="s">
        <v>156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112</v>
      </c>
      <c r="D288" s="16"/>
      <c r="E288" s="16"/>
      <c r="F288" s="16"/>
      <c r="G288" s="16">
        <v>0</v>
      </c>
      <c r="H288" s="16"/>
      <c r="I288" s="4"/>
      <c r="J288" s="14"/>
      <c r="K288" s="30" t="s">
        <v>195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113</v>
      </c>
      <c r="W288" s="14"/>
      <c r="X288" s="18"/>
      <c r="Y288" s="16">
        <v>0</v>
      </c>
      <c r="Z288" s="18">
        <f t="shared" si="100"/>
        <v>78381.069999999992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219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220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221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198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222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199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223</v>
      </c>
      <c r="D293" s="16"/>
      <c r="E293" s="16"/>
      <c r="F293" s="16">
        <v>0</v>
      </c>
      <c r="G293" s="16"/>
      <c r="H293" s="16"/>
      <c r="I293" s="4"/>
      <c r="J293" s="14"/>
      <c r="K293" s="16" t="s">
        <v>118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116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116</v>
      </c>
      <c r="D295" s="16"/>
      <c r="E295" s="16"/>
      <c r="F295" s="16">
        <v>0</v>
      </c>
      <c r="G295" s="16"/>
      <c r="H295" s="16"/>
      <c r="I295" s="4"/>
      <c r="J295" s="14"/>
      <c r="K295" s="17" t="s">
        <v>119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175</v>
      </c>
      <c r="D296" s="16"/>
      <c r="E296" s="16"/>
      <c r="F296" s="16"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120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45296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163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121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224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123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86234.67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119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225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124</v>
      </c>
      <c r="L301" s="3">
        <f>L300-M300</f>
        <v>87312.17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201</v>
      </c>
      <c r="AD301" s="65"/>
      <c r="AE301" s="65">
        <v>0</v>
      </c>
      <c r="AF301" s="63">
        <f>SUM(AF253:AF300)</f>
        <v>13167.13</v>
      </c>
      <c r="AG301" s="25"/>
      <c r="AH301" s="24" t="s">
        <v>125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/>
      <c r="AB302" s="24"/>
      <c r="AC302" s="71" t="s">
        <v>167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127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128</v>
      </c>
      <c r="L303" s="3">
        <f>L301-L302</f>
        <v>0</v>
      </c>
      <c r="M303" s="27" t="s">
        <v>168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129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169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202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130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170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171</v>
      </c>
      <c r="BP306" s="8" t="s">
        <v>0</v>
      </c>
      <c r="BQ306" s="9" t="s">
        <v>172</v>
      </c>
    </row>
    <row r="307" spans="1:69" ht="16.8" customHeight="1" x14ac:dyDescent="0.35">
      <c r="A307" s="14">
        <v>45299</v>
      </c>
      <c r="B307" s="15" t="s">
        <v>173</v>
      </c>
      <c r="C307" s="15" t="s">
        <v>174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175</v>
      </c>
      <c r="BM307" s="88">
        <f>BK307</f>
        <v>45299</v>
      </c>
      <c r="BN307" s="24" t="s">
        <v>175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176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177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/>
      <c r="B310" s="15">
        <v>75.98</v>
      </c>
      <c r="C310" s="15" t="s">
        <v>178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3"/>
      <c r="B311" s="16">
        <f>B310+B250</f>
        <v>74.98</v>
      </c>
      <c r="C311" s="15" t="s">
        <v>179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180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181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182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/>
      <c r="B314" s="15"/>
      <c r="C314" s="15" t="s">
        <v>183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/>
      <c r="B315" s="15"/>
      <c r="C315" s="15" t="s">
        <v>184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/>
      <c r="B316" s="15"/>
      <c r="C316" s="15" t="s">
        <v>185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186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187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83455.959999999992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188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83455.959999999992</v>
      </c>
      <c r="AA321" s="15"/>
      <c r="AB321" s="24"/>
      <c r="AC321" s="64" t="s">
        <v>142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143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144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83455.959999999992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145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147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149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150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83455.959999999992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/>
      <c r="AR340" s="14"/>
      <c r="AS340" s="18"/>
      <c r="AT340" s="16">
        <v>0</v>
      </c>
      <c r="AU340" s="18">
        <f t="shared" ref="AU340:AU371" si="123">(AS340-AT340)+AU339</f>
        <v>0</v>
      </c>
      <c r="AV340" s="15"/>
      <c r="AX340" s="14"/>
      <c r="AY340" s="18"/>
      <c r="AZ340" s="16">
        <v>0</v>
      </c>
      <c r="BA340" s="18">
        <f t="shared" ref="BA340:BA371" si="124">(AY340-AZ340)+BA339</f>
        <v>0</v>
      </c>
      <c r="BB340" s="15"/>
      <c r="BD340" s="14"/>
      <c r="BE340" s="18"/>
      <c r="BF340" s="16">
        <v>0</v>
      </c>
      <c r="BG340" s="18">
        <f t="shared" ref="BG340:BG371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83455.959999999992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152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97</v>
      </c>
      <c r="D344" s="16"/>
      <c r="E344" s="16"/>
      <c r="F344" s="16"/>
      <c r="G344" s="16">
        <v>0</v>
      </c>
      <c r="H344" s="16"/>
      <c r="I344" s="4"/>
      <c r="J344" s="14"/>
      <c r="K344" s="16" t="s">
        <v>207</v>
      </c>
      <c r="L344" s="16">
        <v>0.5</v>
      </c>
      <c r="M344" s="30" t="s">
        <v>192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100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198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154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216</v>
      </c>
      <c r="L346" s="73">
        <v>1089.5</v>
      </c>
      <c r="M346" s="3" t="s">
        <v>199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106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217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194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155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218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/>
      <c r="AB348" s="24"/>
      <c r="AC348" s="64" t="s">
        <v>156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112</v>
      </c>
      <c r="D349" s="16"/>
      <c r="E349" s="16"/>
      <c r="F349" s="16"/>
      <c r="G349" s="16">
        <v>0</v>
      </c>
      <c r="H349" s="16"/>
      <c r="I349" s="4"/>
      <c r="J349" s="14"/>
      <c r="K349" s="30" t="s">
        <v>195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113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226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227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228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229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116</v>
      </c>
      <c r="D352" s="16"/>
      <c r="E352" s="16"/>
      <c r="F352" s="16">
        <v>0</v>
      </c>
      <c r="G352" s="16"/>
      <c r="H352" s="16"/>
      <c r="I352" s="4"/>
      <c r="J352" s="14"/>
      <c r="K352" s="16" t="s">
        <v>230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116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116</v>
      </c>
      <c r="D354" s="16"/>
      <c r="E354" s="16"/>
      <c r="F354" s="16">
        <v>0</v>
      </c>
      <c r="G354" s="16"/>
      <c r="H354" s="16"/>
      <c r="I354" s="4"/>
      <c r="J354" s="14"/>
      <c r="K354" s="16" t="s">
        <v>118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116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116</v>
      </c>
      <c r="D356" s="16"/>
      <c r="E356" s="16"/>
      <c r="F356" s="16">
        <v>0</v>
      </c>
      <c r="G356" s="16"/>
      <c r="H356" s="16"/>
      <c r="I356" s="4"/>
      <c r="J356" s="14"/>
      <c r="K356" s="17" t="s">
        <v>119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175</v>
      </c>
      <c r="D357" s="16"/>
      <c r="E357" s="16"/>
      <c r="F357" s="16"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120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163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121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122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123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97725.739999999991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119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146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124</v>
      </c>
      <c r="L362" s="3">
        <f>L361-M361</f>
        <v>112296.09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/>
      <c r="AB362" s="24"/>
      <c r="AC362" s="71" t="s">
        <v>201</v>
      </c>
      <c r="AD362" s="65"/>
      <c r="AE362" s="65">
        <v>0</v>
      </c>
      <c r="AF362" s="63">
        <f>SUM(AF314:AF361)</f>
        <v>14817.13</v>
      </c>
      <c r="AG362" s="25"/>
      <c r="AH362" s="24" t="s">
        <v>125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148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/>
      <c r="AB363" s="24"/>
      <c r="AC363" s="71" t="s">
        <v>167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127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128</v>
      </c>
      <c r="L364" s="3">
        <f>L362-L363</f>
        <v>0</v>
      </c>
      <c r="M364" s="27" t="s">
        <v>168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129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169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202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 t="s">
        <v>0</v>
      </c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130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170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171</v>
      </c>
      <c r="BP367" s="8" t="s">
        <v>0</v>
      </c>
      <c r="BQ367" s="9" t="s">
        <v>172</v>
      </c>
    </row>
    <row r="368" spans="1:69" ht="16.8" customHeight="1" x14ac:dyDescent="0.35">
      <c r="A368" s="14">
        <v>45300</v>
      </c>
      <c r="B368" s="15" t="s">
        <v>173</v>
      </c>
      <c r="C368" s="15" t="s">
        <v>174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175</v>
      </c>
      <c r="BM368" s="88">
        <f>BK368</f>
        <v>45300</v>
      </c>
      <c r="BN368" s="24" t="s">
        <v>175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176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177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/>
      <c r="B371" s="15">
        <v>0</v>
      </c>
      <c r="C371" s="15" t="s">
        <v>178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/>
      <c r="B372" s="16">
        <f>B371+B311</f>
        <v>74.98</v>
      </c>
      <c r="C372" s="15" t="s">
        <v>179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/>
      <c r="B373" s="15"/>
      <c r="C373" s="15" t="s">
        <v>180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181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182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183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184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185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186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187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97725.739999999991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188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97725.739999999991</v>
      </c>
      <c r="AA382" s="15"/>
      <c r="AB382" s="24"/>
      <c r="AC382" s="64" t="s">
        <v>142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143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231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97725.739999999991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145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147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149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20329.990000000002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150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-5178.91</v>
      </c>
      <c r="P396" s="37">
        <f>O395-O396</f>
        <v>8098.99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25508.9</v>
      </c>
      <c r="P397" s="39">
        <f>O397-O394</f>
        <v>8098.9900000000016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20325.740000000005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97725.739999999991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/>
      <c r="AR401" s="14"/>
      <c r="AS401" s="18"/>
      <c r="AT401" s="16">
        <v>0</v>
      </c>
      <c r="AU401" s="18">
        <f t="shared" ref="AU401:AU432" si="143">(AS401-AT401)+AU400</f>
        <v>0</v>
      </c>
      <c r="AV401" s="15"/>
      <c r="AX401" s="14"/>
      <c r="AY401" s="18"/>
      <c r="AZ401" s="16">
        <v>0</v>
      </c>
      <c r="BA401" s="18">
        <f t="shared" ref="BA401:BA432" si="144">(AY401-AZ401)+BA400</f>
        <v>0</v>
      </c>
      <c r="BB401" s="15"/>
      <c r="BD401" s="14"/>
      <c r="BE401" s="18"/>
      <c r="BF401" s="16">
        <v>0</v>
      </c>
      <c r="BG401" s="18">
        <f t="shared" ref="BG401:BG432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97725.739999999991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97</v>
      </c>
      <c r="D405" s="16"/>
      <c r="E405" s="16"/>
      <c r="F405" s="16"/>
      <c r="G405" s="16">
        <v>0</v>
      </c>
      <c r="H405" s="16"/>
      <c r="I405" s="4"/>
      <c r="J405" s="14"/>
      <c r="K405" t="s">
        <v>95</v>
      </c>
      <c r="M405" t="s">
        <v>96</v>
      </c>
      <c r="N405">
        <v>1605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100</v>
      </c>
      <c r="D406" s="16"/>
      <c r="E406" s="16"/>
      <c r="F406" s="16"/>
      <c r="G406" s="16">
        <v>0</v>
      </c>
      <c r="H406" s="16"/>
      <c r="I406" s="4"/>
      <c r="J406" s="14"/>
      <c r="K406" t="s">
        <v>98</v>
      </c>
      <c r="L406" s="153"/>
      <c r="M406" t="s">
        <v>99</v>
      </c>
      <c r="N406" s="153">
        <v>0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154</v>
      </c>
      <c r="D407" s="16"/>
      <c r="E407" s="16"/>
      <c r="F407" s="16"/>
      <c r="G407" s="16">
        <v>0</v>
      </c>
      <c r="H407" s="16">
        <v>0</v>
      </c>
      <c r="I407" s="4"/>
      <c r="J407" s="14"/>
      <c r="K407" t="s">
        <v>101</v>
      </c>
      <c r="L407" s="153"/>
      <c r="M407" t="s">
        <v>102</v>
      </c>
      <c r="N407">
        <v>236.02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106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t="s">
        <v>104</v>
      </c>
      <c r="L408" s="153"/>
      <c r="M408" t="s">
        <v>105</v>
      </c>
      <c r="N408">
        <v>399.5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194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155</v>
      </c>
      <c r="D409" s="16"/>
      <c r="E409" s="16"/>
      <c r="F409" s="1">
        <v>0</v>
      </c>
      <c r="G409" s="16">
        <v>0</v>
      </c>
      <c r="H409" s="16"/>
      <c r="I409" s="4"/>
      <c r="J409" s="14"/>
      <c r="K409" t="s">
        <v>107</v>
      </c>
      <c r="M409" t="s">
        <v>108</v>
      </c>
      <c r="N409">
        <v>900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/>
      <c r="AB409" s="24"/>
      <c r="AC409" s="64" t="s">
        <v>156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112</v>
      </c>
      <c r="D410" s="16"/>
      <c r="E410" s="16"/>
      <c r="F410" s="16"/>
      <c r="G410" s="16">
        <v>0</v>
      </c>
      <c r="H410" s="16"/>
      <c r="I410" s="4"/>
      <c r="J410" s="14"/>
      <c r="K410" t="s">
        <v>110</v>
      </c>
      <c r="M410" t="s">
        <v>111</v>
      </c>
      <c r="N41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113</v>
      </c>
      <c r="W410" s="14"/>
      <c r="X410" s="18"/>
      <c r="Y410" s="16">
        <v>0</v>
      </c>
      <c r="Z410" s="18">
        <f t="shared" si="141"/>
        <v>97725.739999999991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232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50" t="s">
        <v>119</v>
      </c>
      <c r="L411" s="151">
        <f>SUM(L405:L410)</f>
        <v>0</v>
      </c>
      <c r="M411" s="150" t="s">
        <v>119</v>
      </c>
      <c r="N411" s="152">
        <f>SUM(N405:N410)</f>
        <v>3140.52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233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/>
      <c r="L412" s="16"/>
      <c r="M412" s="16"/>
      <c r="N412" s="16"/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116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116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/>
      <c r="L414" s="16"/>
      <c r="M414" s="16"/>
      <c r="N414" s="16"/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97725.739999999991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3">
        <v>116511430</v>
      </c>
      <c r="BK414" s="86" t="s">
        <v>234</v>
      </c>
      <c r="BL414" s="24">
        <v>75.98</v>
      </c>
      <c r="BM414" s="24" t="s">
        <v>235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116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97725.739999999991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116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116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175</v>
      </c>
      <c r="D418" s="16"/>
      <c r="E418" s="16"/>
      <c r="F418" s="16">
        <v>27115.599999999999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27115.599999999999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120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163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121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122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123</v>
      </c>
      <c r="L422" s="3">
        <f>SUM(L402:L416)+N401+L418+L419</f>
        <v>190236.37999999998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124841.34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119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146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124</v>
      </c>
      <c r="L423" s="3">
        <f>L422-M422</f>
        <v>120951.43999999999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/>
      <c r="AB423" s="24"/>
      <c r="AC423" s="71" t="s">
        <v>201</v>
      </c>
      <c r="AD423" s="65"/>
      <c r="AE423" s="65">
        <v>0</v>
      </c>
      <c r="AF423" s="63">
        <f>SUM(AF375:AF422)</f>
        <v>16767.129999999997</v>
      </c>
      <c r="AG423" s="25"/>
      <c r="AH423" s="24" t="s">
        <v>125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148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/>
      <c r="AB424" s="24"/>
      <c r="AC424" s="71" t="s">
        <v>167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127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128</v>
      </c>
      <c r="L425" s="3">
        <f>L423-L424</f>
        <v>-6137.8600000000297</v>
      </c>
      <c r="M425" s="27" t="s">
        <v>168</v>
      </c>
      <c r="N425" s="27">
        <f>O425-L424</f>
        <v>11647.829999999987</v>
      </c>
      <c r="O425" s="44">
        <f>Z425+AU425+N401+SUM(L404:L415)+SUM(N405:N415)+L419-D371-D374-D370+E372</f>
        <v>138737.13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129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169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202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 t="s">
        <v>0</v>
      </c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130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170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171</v>
      </c>
      <c r="BP428" s="8" t="s">
        <v>0</v>
      </c>
      <c r="BQ428" s="9" t="s">
        <v>172</v>
      </c>
    </row>
    <row r="429" spans="1:69" ht="16.8" customHeight="1" x14ac:dyDescent="0.35">
      <c r="A429" s="14">
        <v>45301</v>
      </c>
      <c r="B429" s="15" t="s">
        <v>173</v>
      </c>
      <c r="C429" s="15" t="s">
        <v>174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175</v>
      </c>
      <c r="BM429" s="88">
        <f>BK429</f>
        <v>45301</v>
      </c>
      <c r="BN429" s="24" t="s">
        <v>175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176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177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178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179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180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181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182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183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184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185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186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236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124841.34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188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124841.34</v>
      </c>
      <c r="AA443" s="15"/>
      <c r="AB443" s="24"/>
      <c r="AC443" s="64" t="s">
        <v>142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143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237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124833.84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238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148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239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146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240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241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4705.8599999999997</v>
      </c>
      <c r="P457" s="37">
        <f>O456-O457</f>
        <v>-2398.2999999999997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17931.690000000002</v>
      </c>
      <c r="P458" s="39">
        <f>O458-O455</f>
        <v>-2398.2999999999993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124833.84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/>
      <c r="AR462" s="14"/>
      <c r="AS462" s="18"/>
      <c r="AT462" s="16">
        <v>0</v>
      </c>
      <c r="AU462" s="18">
        <f t="shared" ref="AU462:AU493" si="162">(AS462-AT462)+AU461</f>
        <v>0</v>
      </c>
      <c r="AV462" s="15"/>
      <c r="AX462" s="14"/>
      <c r="AY462" s="18"/>
      <c r="AZ462" s="16">
        <v>0</v>
      </c>
      <c r="BA462" s="18">
        <f t="shared" ref="BA462:BA493" si="163">(AY462-AZ462)+BA461</f>
        <v>0</v>
      </c>
      <c r="BB462" s="15"/>
      <c r="BD462" s="14"/>
      <c r="BE462" s="18"/>
      <c r="BF462" s="16">
        <v>0</v>
      </c>
      <c r="BG462" s="18">
        <f t="shared" ref="BG462:BG493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124833.84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152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97</v>
      </c>
      <c r="D466" s="16"/>
      <c r="E466" s="16"/>
      <c r="F466" s="16"/>
      <c r="G466" s="16">
        <v>0</v>
      </c>
      <c r="H466" s="16"/>
      <c r="I466" s="4"/>
      <c r="J466" s="14"/>
      <c r="K466" s="16" t="s">
        <v>207</v>
      </c>
      <c r="L466" s="16">
        <v>0.5</v>
      </c>
      <c r="M466" s="30" t="s">
        <v>192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100</v>
      </c>
      <c r="D467" s="16"/>
      <c r="E467" s="16"/>
      <c r="F467" s="16"/>
      <c r="G467" s="16">
        <v>0</v>
      </c>
      <c r="H467" s="16"/>
      <c r="I467" s="4"/>
      <c r="J467" s="14"/>
      <c r="K467" s="25" t="s">
        <v>242</v>
      </c>
      <c r="L467" s="83">
        <v>464.94</v>
      </c>
      <c r="M467" s="16" t="s">
        <v>243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154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216</v>
      </c>
      <c r="L468" s="73">
        <v>1089.5</v>
      </c>
      <c r="M468" s="16" t="s">
        <v>244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106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217</v>
      </c>
      <c r="L469" s="73">
        <v>204</v>
      </c>
      <c r="M469" s="30" t="s">
        <v>245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194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155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218</v>
      </c>
      <c r="L470" s="30">
        <v>0.01</v>
      </c>
      <c r="M470" s="16" t="s">
        <v>246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/>
      <c r="AB470" s="24"/>
      <c r="AC470" s="64" t="s">
        <v>156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112</v>
      </c>
      <c r="D471" s="16"/>
      <c r="E471" s="16"/>
      <c r="F471" s="16"/>
      <c r="G471" s="16">
        <v>0</v>
      </c>
      <c r="H471" s="16"/>
      <c r="I471" s="4"/>
      <c r="J471" s="14"/>
      <c r="K471" s="30" t="s">
        <v>195</v>
      </c>
      <c r="L471" s="73">
        <v>7.0000000000000007E-2</v>
      </c>
      <c r="M471" s="30" t="s">
        <v>198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113</v>
      </c>
      <c r="W471" s="14"/>
      <c r="X471" s="18"/>
      <c r="Y471" s="16">
        <v>0</v>
      </c>
      <c r="Z471" s="18">
        <f t="shared" si="160"/>
        <v>124833.84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114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199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115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229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116</v>
      </c>
      <c r="D474" s="16"/>
      <c r="E474" s="16"/>
      <c r="F474" s="16">
        <v>0</v>
      </c>
      <c r="G474" s="16"/>
      <c r="H474" s="16"/>
      <c r="I474" s="4"/>
      <c r="J474" s="14"/>
      <c r="K474" s="16" t="s">
        <v>230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116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247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124833.84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116</v>
      </c>
      <c r="D476" s="16"/>
      <c r="E476" s="16"/>
      <c r="F476" s="16">
        <v>0</v>
      </c>
      <c r="G476" s="16"/>
      <c r="H476" s="16"/>
      <c r="I476" s="4"/>
      <c r="J476" s="14"/>
      <c r="K476" s="16" t="s">
        <v>118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124833.84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116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116</v>
      </c>
      <c r="D478" s="16"/>
      <c r="E478" s="16"/>
      <c r="F478" s="16">
        <v>0</v>
      </c>
      <c r="G478" s="16"/>
      <c r="H478" s="16"/>
      <c r="I478" s="4"/>
      <c r="J478" s="14"/>
      <c r="K478" s="17" t="s">
        <v>119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175</v>
      </c>
      <c r="D479" s="16"/>
      <c r="E479" s="16"/>
      <c r="F479" s="16"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120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163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121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122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123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143979.13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119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146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124</v>
      </c>
      <c r="L484" s="3">
        <f>L483-M483</f>
        <v>2088.5999999999985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201</v>
      </c>
      <c r="AD484" s="65"/>
      <c r="AE484" s="65">
        <v>0</v>
      </c>
      <c r="AF484" s="63">
        <f>SUM(AF436:AF483)</f>
        <v>24942.629999999997</v>
      </c>
      <c r="AG484" s="25"/>
      <c r="AH484" s="24" t="s">
        <v>125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148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167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127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128</v>
      </c>
      <c r="L486" s="3">
        <f>L484-L485</f>
        <v>0</v>
      </c>
      <c r="M486" s="27" t="s">
        <v>168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129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169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202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 t="s">
        <v>0</v>
      </c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130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170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171</v>
      </c>
      <c r="BP489" s="8" t="s">
        <v>0</v>
      </c>
      <c r="BQ489" s="9" t="s">
        <v>172</v>
      </c>
    </row>
    <row r="490" spans="1:69" ht="16.8" customHeight="1" x14ac:dyDescent="0.35">
      <c r="A490" s="14">
        <v>45302</v>
      </c>
      <c r="B490" s="15" t="s">
        <v>173</v>
      </c>
      <c r="C490" s="15" t="s">
        <v>174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175</v>
      </c>
      <c r="BM490" s="88">
        <f>BK490</f>
        <v>45302</v>
      </c>
      <c r="BN490" s="24" t="s">
        <v>175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176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177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/>
      <c r="B493" s="15">
        <v>600</v>
      </c>
      <c r="C493" s="15" t="s">
        <v>178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/>
      <c r="B494" s="16">
        <f>B493+B433</f>
        <v>674.98</v>
      </c>
      <c r="C494" s="15" t="s">
        <v>179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180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181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182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183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184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185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186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248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2125.4500000000044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188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2125.4500000000044</v>
      </c>
      <c r="AA504" s="15"/>
      <c r="AB504" s="24"/>
      <c r="AC504" s="64" t="s">
        <v>142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143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249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2123.4500000000044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145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147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149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150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2123.4500000000044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/>
      <c r="AR523" s="14"/>
      <c r="AS523" s="18"/>
      <c r="AT523" s="16">
        <v>0</v>
      </c>
      <c r="AU523" s="18">
        <f t="shared" ref="AU523:AU554" si="181">(AS523-AT523)+AU522</f>
        <v>0</v>
      </c>
      <c r="AV523" s="15"/>
      <c r="AX523" s="14"/>
      <c r="AY523" s="18"/>
      <c r="AZ523" s="16">
        <v>0</v>
      </c>
      <c r="BA523" s="18">
        <f t="shared" ref="BA523:BA554" si="182">(AY523-AZ523)+BA522</f>
        <v>0</v>
      </c>
      <c r="BB523" s="15"/>
      <c r="BD523" s="14"/>
      <c r="BE523" s="18"/>
      <c r="BF523" s="16">
        <v>0</v>
      </c>
      <c r="BG523" s="18">
        <f t="shared" ref="BG523:BG554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2123.4500000000044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152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97</v>
      </c>
      <c r="D527" s="16"/>
      <c r="E527" s="16"/>
      <c r="F527" s="16"/>
      <c r="G527" s="16">
        <v>0</v>
      </c>
      <c r="H527" s="16"/>
      <c r="I527" s="4"/>
      <c r="J527" s="14"/>
      <c r="K527" s="16" t="s">
        <v>250</v>
      </c>
      <c r="L527" s="16">
        <v>-0.02</v>
      </c>
      <c r="M527" s="30" t="s">
        <v>192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100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154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244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106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217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194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155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198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/>
      <c r="AB531" s="24"/>
      <c r="AC531" s="64" t="s">
        <v>156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112</v>
      </c>
      <c r="D532" s="16"/>
      <c r="E532" s="16"/>
      <c r="F532" s="16"/>
      <c r="G532" s="16">
        <v>0</v>
      </c>
      <c r="H532" s="16"/>
      <c r="I532" s="4"/>
      <c r="J532" s="14"/>
      <c r="K532" s="3" t="s">
        <v>199</v>
      </c>
      <c r="L532" s="16">
        <v>100</v>
      </c>
      <c r="M532" s="50" t="s">
        <v>251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113</v>
      </c>
      <c r="W532" s="14"/>
      <c r="X532" s="18"/>
      <c r="Y532" s="16">
        <v>0</v>
      </c>
      <c r="Z532" s="18">
        <f t="shared" si="179"/>
        <v>2123.4500000000044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114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252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115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253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254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255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256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4565.980000000005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257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118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7139.3300000000054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258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116</v>
      </c>
      <c r="D539" s="16"/>
      <c r="E539" s="16"/>
      <c r="F539" s="16">
        <v>0</v>
      </c>
      <c r="G539" s="16"/>
      <c r="H539" s="16"/>
      <c r="I539" s="4"/>
      <c r="J539" s="14"/>
      <c r="K539" s="17" t="s">
        <v>119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175</v>
      </c>
      <c r="D540" s="16"/>
      <c r="E540" s="16"/>
      <c r="F540" s="16">
        <v>15943.54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15943.54</v>
      </c>
      <c r="Y540" s="16">
        <f>G540</f>
        <v>11605.54</v>
      </c>
      <c r="Z540" s="18">
        <f t="shared" si="179"/>
        <v>11477.330000000005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120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1253.3900000000049</v>
      </c>
      <c r="AA541" s="15" t="str">
        <f>C541</f>
        <v>PREL .PROVVIGIONI MATURATE</v>
      </c>
      <c r="AB541" s="24"/>
      <c r="AC541" s="15" t="s">
        <v>163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121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1253.3900000000049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122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1253.3900000000049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/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123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1253.3900000000049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119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/>
      <c r="B545" s="15"/>
      <c r="C545" s="64" t="s">
        <v>259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124</v>
      </c>
      <c r="L545" s="3">
        <f>L544-M544</f>
        <v>24846.839999999997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1030.8900000000049</v>
      </c>
      <c r="AA545" s="15" t="str">
        <f>C545</f>
        <v>BONIFICO TAUBERT</v>
      </c>
      <c r="AB545" s="24"/>
      <c r="AC545" s="71" t="s">
        <v>201</v>
      </c>
      <c r="AD545" s="65"/>
      <c r="AE545" s="65">
        <v>0</v>
      </c>
      <c r="AF545" s="63">
        <f>SUM(AF497:AF544)</f>
        <v>26084.969999999998</v>
      </c>
      <c r="AG545" s="25"/>
      <c r="AH545" s="24" t="s">
        <v>125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260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844.89000000000487</v>
      </c>
      <c r="AA546" s="15" t="str">
        <f>C546</f>
        <v>BONIFICO VEGEZZI</v>
      </c>
      <c r="AB546" s="24"/>
      <c r="AC546" s="71" t="s">
        <v>167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127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128</v>
      </c>
      <c r="L547" s="3">
        <f>L545-L546</f>
        <v>0</v>
      </c>
      <c r="M547" s="27" t="s">
        <v>168</v>
      </c>
      <c r="N547" s="27">
        <f>O547-L546</f>
        <v>-14196.43</v>
      </c>
      <c r="O547" s="44">
        <f>Z547+AU547+N523+SUM(L526:L537)+SUM(N527:N537)+L541-D493-D496-D492+E494</f>
        <v>10650.410000000003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844.89000000000487</v>
      </c>
      <c r="AA547" s="57"/>
      <c r="AB547" s="60"/>
      <c r="AC547" s="60" t="s">
        <v>129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169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202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 t="s">
        <v>0</v>
      </c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130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170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171</v>
      </c>
      <c r="BP550" s="8" t="s">
        <v>0</v>
      </c>
      <c r="BQ550" s="9" t="s">
        <v>172</v>
      </c>
    </row>
    <row r="551" spans="1:69" ht="16.8" customHeight="1" x14ac:dyDescent="0.35">
      <c r="A551" s="14">
        <v>45303</v>
      </c>
      <c r="B551" s="15" t="s">
        <v>173</v>
      </c>
      <c r="C551" s="15" t="s">
        <v>174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844.89000000000487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175</v>
      </c>
      <c r="BM551" s="88">
        <f>BK551</f>
        <v>45303</v>
      </c>
      <c r="BN551" s="24" t="s">
        <v>175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176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844.89000000000487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177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844.89000000000487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/>
      <c r="B554" s="15">
        <v>136.29</v>
      </c>
      <c r="C554" s="15" t="s">
        <v>178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844.89000000000487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/>
      <c r="B555" s="16">
        <f>B554+B494</f>
        <v>811.27</v>
      </c>
      <c r="C555" s="15" t="s">
        <v>179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844.89000000000487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180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181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844.89000000000487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182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844.89000000000487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183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844.89000000000487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184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844.89000000000487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185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844.89000000000487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186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844.89000000000487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187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844.89000000000487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844.89000000000487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188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844.89000000000487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844.89000000000487</v>
      </c>
      <c r="AA565" s="15"/>
      <c r="AB565" s="24"/>
      <c r="AC565" s="64" t="s">
        <v>142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844.89000000000487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143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844.89000000000487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844.89000000000487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261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833.45000000000482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833.45000000000482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833.45000000000482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833.45000000000482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833.45000000000482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833.45000000000482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145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833.45000000000482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147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833.45000000000482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149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833.45000000000482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150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833.45000000000482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833.45000000000482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833.45000000000482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833.45000000000482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833.45000000000482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833.45000000000482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833.45000000000482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/>
      <c r="AR584" s="14"/>
      <c r="AS584" s="18"/>
      <c r="AT584" s="16">
        <v>0</v>
      </c>
      <c r="AU584" s="18">
        <f t="shared" ref="AU584:AU615" si="201">(AS584-AT584)+AU583</f>
        <v>0</v>
      </c>
      <c r="AV584" s="15"/>
      <c r="AX584" s="14"/>
      <c r="AY584" s="18"/>
      <c r="AZ584" s="16">
        <v>0</v>
      </c>
      <c r="BA584" s="18">
        <f t="shared" ref="BA584:BA615" si="202">(AY584-AZ584)+BA583</f>
        <v>0</v>
      </c>
      <c r="BB584" s="15"/>
      <c r="BD584" s="14"/>
      <c r="BE584" s="18"/>
      <c r="BF584" s="16">
        <v>0</v>
      </c>
      <c r="BG584" s="18">
        <f t="shared" ref="BG584:BG615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262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833.45000000000482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833.45000000000482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152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833.45000000000482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97</v>
      </c>
      <c r="D588" s="16"/>
      <c r="E588" s="16"/>
      <c r="F588" s="16"/>
      <c r="G588" s="16">
        <v>0</v>
      </c>
      <c r="H588" s="16"/>
      <c r="I588" s="4"/>
      <c r="J588" s="14"/>
      <c r="K588" s="16" t="s">
        <v>250</v>
      </c>
      <c r="L588" s="16">
        <v>-0.02</v>
      </c>
      <c r="M588" s="30" t="s">
        <v>192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833.45000000000482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100</v>
      </c>
      <c r="D589" s="16"/>
      <c r="E589" s="16"/>
      <c r="F589" s="16"/>
      <c r="G589" s="16">
        <v>0</v>
      </c>
      <c r="H589" s="16"/>
      <c r="I589" s="4"/>
      <c r="J589" s="14"/>
      <c r="K589" s="25" t="s">
        <v>263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833.45000000000482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154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264</v>
      </c>
      <c r="L590" s="73">
        <v>654</v>
      </c>
      <c r="M590" s="16" t="s">
        <v>244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833.45000000000482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106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217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194</v>
      </c>
      <c r="X591" s="18">
        <v>0</v>
      </c>
      <c r="Y591" s="16"/>
      <c r="Z591" s="18">
        <f t="shared" si="199"/>
        <v>833.45000000000482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155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265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833.45000000000482</v>
      </c>
      <c r="AA592" s="15"/>
      <c r="AB592" s="24"/>
      <c r="AC592" s="64" t="s">
        <v>156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112</v>
      </c>
      <c r="D593" s="16"/>
      <c r="E593" s="16"/>
      <c r="F593" s="16"/>
      <c r="G593" s="16">
        <v>0</v>
      </c>
      <c r="H593" s="16"/>
      <c r="I593" s="4"/>
      <c r="J593" s="14"/>
      <c r="K593" s="30" t="s">
        <v>266</v>
      </c>
      <c r="L593" s="73">
        <v>709.04</v>
      </c>
      <c r="M593" s="50" t="s">
        <v>251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113</v>
      </c>
      <c r="W593" s="14"/>
      <c r="X593" s="18"/>
      <c r="Y593" s="16">
        <v>0</v>
      </c>
      <c r="Z593" s="18">
        <f t="shared" si="199"/>
        <v>833.45000000000482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267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268</v>
      </c>
      <c r="L594" s="16">
        <v>1290</v>
      </c>
      <c r="M594" s="16" t="s">
        <v>252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833.45000000000482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269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270</v>
      </c>
      <c r="L595" s="16">
        <v>300</v>
      </c>
      <c r="M595" s="16" t="s">
        <v>253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833.45000000000482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255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271</v>
      </c>
      <c r="L596" s="16">
        <v>1050</v>
      </c>
      <c r="M596" s="30" t="s">
        <v>198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1245.9500000000048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116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199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1245.9500000000048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116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1245.9500000000048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116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1245.9500000000048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116</v>
      </c>
      <c r="D600" s="16"/>
      <c r="E600" s="16"/>
      <c r="F600" s="16">
        <v>0</v>
      </c>
      <c r="G600" s="16"/>
      <c r="H600" s="16"/>
      <c r="I600" s="4"/>
      <c r="J600" s="14"/>
      <c r="K600" s="17" t="s">
        <v>119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1245.9500000000048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175</v>
      </c>
      <c r="D601" s="16"/>
      <c r="E601" s="16"/>
      <c r="F601" s="16">
        <v>22330.86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22330.86</v>
      </c>
      <c r="Y601" s="16">
        <f>G601</f>
        <v>0</v>
      </c>
      <c r="Z601" s="18">
        <f t="shared" si="199"/>
        <v>23576.810000000005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120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23576.810000000005</v>
      </c>
      <c r="AA602" s="15" t="str">
        <f>C602</f>
        <v>PREL .PROVVIGIONI MATURATE</v>
      </c>
      <c r="AB602" s="24"/>
      <c r="AC602" s="15" t="s">
        <v>163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272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121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23576.810000000005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122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23576.810000000005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123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23576.810000000005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119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273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124</v>
      </c>
      <c r="L606" s="3">
        <f>L605-M605</f>
        <v>67896.559999999983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23567.810000000005</v>
      </c>
      <c r="AA606" s="15" t="str">
        <f>C606</f>
        <v>BONIFICO EKOLINE</v>
      </c>
      <c r="AB606" s="24"/>
      <c r="AC606" s="71" t="s">
        <v>201</v>
      </c>
      <c r="AD606" s="65"/>
      <c r="AE606" s="65">
        <v>0</v>
      </c>
      <c r="AF606" s="63">
        <f>SUM(AF558:AF605)</f>
        <v>31878.3</v>
      </c>
      <c r="AG606" s="25"/>
      <c r="AH606" s="24" t="s">
        <v>125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148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23567.810000000005</v>
      </c>
      <c r="AA607" s="15"/>
      <c r="AB607" s="24"/>
      <c r="AC607" s="71" t="s">
        <v>167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127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128</v>
      </c>
      <c r="L608" s="3">
        <f>L606-L607</f>
        <v>0</v>
      </c>
      <c r="M608" s="27" t="s">
        <v>168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23567.810000000005</v>
      </c>
      <c r="AA608" s="57"/>
      <c r="AB608" s="60"/>
      <c r="AC608" s="60" t="s">
        <v>129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169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202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130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170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171</v>
      </c>
      <c r="BP611" s="8" t="s">
        <v>0</v>
      </c>
      <c r="BQ611" s="9" t="s">
        <v>172</v>
      </c>
    </row>
    <row r="612" spans="1:69" ht="16.8" customHeight="1" x14ac:dyDescent="0.35">
      <c r="A612" s="14">
        <v>45306</v>
      </c>
      <c r="B612" s="15" t="s">
        <v>173</v>
      </c>
      <c r="C612" s="15" t="s">
        <v>174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23567.810000000005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175</v>
      </c>
      <c r="BM612" s="88">
        <f>BK612</f>
        <v>45306</v>
      </c>
      <c r="BN612" s="24" t="s">
        <v>175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176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274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23567.810000000005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177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23567.810000000005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178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23567.810000000005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179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23567.810000000005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180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181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23567.810000000005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182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23567.810000000005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183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23567.810000000005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184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23567.810000000005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185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23567.810000000005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186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23567.810000000005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187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23567.810000000005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23567.810000000005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188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23567.810000000005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23567.810000000005</v>
      </c>
      <c r="AA626" s="15"/>
      <c r="AB626" s="24"/>
      <c r="AC626" s="64" t="s">
        <v>142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23567.810000000005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143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23567.810000000005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23567.810000000005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144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23567.810000000005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23567.810000000005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23567.810000000005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23567.810000000005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23567.810000000005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23567.810000000005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145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23567.810000000005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147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23567.810000000005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149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23567.810000000005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150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23567.810000000005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23567.810000000005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23567.810000000005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23567.810000000005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23567.810000000005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23567.810000000005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23567.810000000005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/>
      <c r="AR645" s="14"/>
      <c r="AS645" s="18"/>
      <c r="AT645" s="16">
        <v>0</v>
      </c>
      <c r="AU645" s="18">
        <f t="shared" ref="AU645:AU676" si="221">(AS645-AT645)+AU644</f>
        <v>0</v>
      </c>
      <c r="AV645" s="15"/>
      <c r="AX645" s="14"/>
      <c r="AY645" s="18"/>
      <c r="AZ645" s="16">
        <v>0</v>
      </c>
      <c r="BA645" s="18">
        <f t="shared" ref="BA645:BA676" si="222">(AY645-AZ645)+BA644</f>
        <v>0</v>
      </c>
      <c r="BB645" s="15"/>
      <c r="BD645" s="14"/>
      <c r="BE645" s="18"/>
      <c r="BF645" s="16">
        <v>0</v>
      </c>
      <c r="BG645" s="18">
        <f t="shared" ref="BG645:BG676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23567.810000000005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23567.810000000005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152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23567.810000000005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97</v>
      </c>
      <c r="D649" s="16"/>
      <c r="E649" s="16"/>
      <c r="F649" s="16"/>
      <c r="G649" s="16">
        <v>0</v>
      </c>
      <c r="H649" s="16"/>
      <c r="I649" s="4"/>
      <c r="J649" s="14"/>
      <c r="K649" s="16" t="s">
        <v>250</v>
      </c>
      <c r="L649" s="16">
        <v>-0.02</v>
      </c>
      <c r="M649" s="30" t="s">
        <v>192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23567.810000000005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100</v>
      </c>
      <c r="D650" s="16"/>
      <c r="E650" s="16"/>
      <c r="F650" s="16"/>
      <c r="G650" s="16">
        <v>0</v>
      </c>
      <c r="H650" s="16"/>
      <c r="I650" s="4"/>
      <c r="J650" s="14"/>
      <c r="K650" s="25" t="s">
        <v>263</v>
      </c>
      <c r="L650" s="83">
        <v>23</v>
      </c>
      <c r="M650" s="16" t="s">
        <v>253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23567.810000000005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154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264</v>
      </c>
      <c r="L651" s="73">
        <v>654</v>
      </c>
      <c r="M651" s="16" t="s">
        <v>244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23567.810000000005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106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217</v>
      </c>
      <c r="L652" s="73">
        <v>204</v>
      </c>
      <c r="M652" s="16" t="s">
        <v>252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194</v>
      </c>
      <c r="X652" s="18">
        <v>0</v>
      </c>
      <c r="Y652" s="16"/>
      <c r="Z652" s="18">
        <f t="shared" si="219"/>
        <v>23567.810000000005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155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265</v>
      </c>
      <c r="L653" s="30">
        <v>220</v>
      </c>
      <c r="M653" s="50" t="s">
        <v>251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23567.810000000005</v>
      </c>
      <c r="AA653" s="15"/>
      <c r="AB653" s="24"/>
      <c r="AC653" s="64" t="s">
        <v>156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112</v>
      </c>
      <c r="D654" s="16"/>
      <c r="E654" s="16"/>
      <c r="F654" s="16"/>
      <c r="G654" s="16">
        <v>0</v>
      </c>
      <c r="H654" s="16"/>
      <c r="I654" s="4"/>
      <c r="J654" s="14"/>
      <c r="K654" s="30" t="s">
        <v>266</v>
      </c>
      <c r="L654" s="73">
        <v>709.04</v>
      </c>
      <c r="M654" s="50" t="s">
        <v>275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113</v>
      </c>
      <c r="W654" s="14"/>
      <c r="X654" s="18"/>
      <c r="Y654" s="16">
        <v>0</v>
      </c>
      <c r="Z654" s="18">
        <f t="shared" si="219"/>
        <v>23567.810000000005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114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276</v>
      </c>
      <c r="L655" s="16">
        <v>0.01</v>
      </c>
      <c r="M655" s="16" t="s">
        <v>277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23567.810000000005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115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270</v>
      </c>
      <c r="L656" s="16">
        <v>300</v>
      </c>
      <c r="M656" s="16" t="s">
        <v>278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23567.810000000005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279</v>
      </c>
      <c r="D657" s="16"/>
      <c r="E657" s="16"/>
      <c r="F657" s="16">
        <v>1290</v>
      </c>
      <c r="G657" s="16"/>
      <c r="H657" s="16"/>
      <c r="I657" s="4"/>
      <c r="J657" s="14"/>
      <c r="K657" s="16" t="s">
        <v>271</v>
      </c>
      <c r="L657" s="16">
        <v>1050</v>
      </c>
      <c r="M657" s="16" t="s">
        <v>280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24857.810000000005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116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198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24857.810000000005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281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282</v>
      </c>
      <c r="L659" s="16">
        <v>40</v>
      </c>
      <c r="M659" s="3" t="s">
        <v>199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25669.500000000004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116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25669.500000000004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116</v>
      </c>
      <c r="D661" s="16"/>
      <c r="E661" s="16"/>
      <c r="F661" s="16">
        <v>0</v>
      </c>
      <c r="G661" s="16"/>
      <c r="H661" s="16"/>
      <c r="I661" s="4"/>
      <c r="J661" s="14"/>
      <c r="K661" s="17" t="s">
        <v>119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25669.500000000004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175</v>
      </c>
      <c r="D662" s="16"/>
      <c r="E662" s="16"/>
      <c r="F662" s="16">
        <v>33601.339999999997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33601.339999999997</v>
      </c>
      <c r="Y662" s="16">
        <f>G662</f>
        <v>0</v>
      </c>
      <c r="Z662" s="18">
        <f t="shared" si="219"/>
        <v>59270.84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283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/>
      <c r="B663" s="15"/>
      <c r="C663" s="47" t="s">
        <v>120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</v>
      </c>
      <c r="AA663" s="15" t="str">
        <f>C663</f>
        <v>PREL .PROVVIGIONI MATURATE</v>
      </c>
      <c r="AB663" s="24"/>
      <c r="AC663" s="15" t="s">
        <v>163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284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/>
      <c r="B664" s="15"/>
      <c r="C664" s="15" t="s">
        <v>121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122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/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123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59270.84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119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/>
      <c r="B667" s="15"/>
      <c r="C667" s="64" t="s">
        <v>146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124</v>
      </c>
      <c r="L667" s="3">
        <f>L666-M666</f>
        <v>92175.709999999992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</v>
      </c>
      <c r="AA667" s="15"/>
      <c r="AB667" s="24"/>
      <c r="AC667" s="71" t="s">
        <v>201</v>
      </c>
      <c r="AD667" s="65"/>
      <c r="AE667" s="65">
        <v>0</v>
      </c>
      <c r="AF667" s="63">
        <f>SUM(AF619:AF666)</f>
        <v>31878.3</v>
      </c>
      <c r="AG667" s="25"/>
      <c r="AH667" s="24" t="s">
        <v>125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148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</v>
      </c>
      <c r="AA668" s="15"/>
      <c r="AB668" s="24"/>
      <c r="AC668" s="71" t="s">
        <v>167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127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128</v>
      </c>
      <c r="L669" s="3">
        <f>L667-L668</f>
        <v>0</v>
      </c>
      <c r="M669" s="27" t="s">
        <v>168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</v>
      </c>
      <c r="AA669" s="57"/>
      <c r="AB669" s="60"/>
      <c r="AC669" s="60" t="s">
        <v>129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169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202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130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170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171</v>
      </c>
      <c r="BP672" s="8" t="s">
        <v>0</v>
      </c>
      <c r="BQ672" s="9" t="s">
        <v>172</v>
      </c>
    </row>
    <row r="673" spans="1:69" ht="16.8" customHeight="1" x14ac:dyDescent="0.35">
      <c r="A673" s="14">
        <v>45307</v>
      </c>
      <c r="B673" s="15" t="s">
        <v>173</v>
      </c>
      <c r="C673" s="15" t="s">
        <v>174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175</v>
      </c>
      <c r="BM673" s="88">
        <f>BK673</f>
        <v>45307</v>
      </c>
      <c r="BN673" s="24" t="s">
        <v>175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176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/>
      <c r="B675" s="15"/>
      <c r="C675" s="15" t="s">
        <v>177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/>
      <c r="B676" s="15">
        <v>0</v>
      </c>
      <c r="C676" s="15" t="s">
        <v>178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/>
      <c r="B677" s="16">
        <f>B676+B616</f>
        <v>811.27</v>
      </c>
      <c r="C677" s="15" t="s">
        <v>179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/>
      <c r="B678" s="15"/>
      <c r="C678" s="15" t="s">
        <v>180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181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182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183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285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185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186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187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59270.84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188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59270.84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59270.84</v>
      </c>
      <c r="AA687" s="15"/>
      <c r="AB687" s="24"/>
      <c r="AC687" s="64" t="s">
        <v>142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143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286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59270.84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145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147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149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150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59270.84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/>
      <c r="AR706" s="14"/>
      <c r="AS706" s="18"/>
      <c r="AT706" s="16">
        <v>0</v>
      </c>
      <c r="AU706" s="18">
        <f t="shared" ref="AU706:AU737" si="241">(AS706-AT706)+AU705</f>
        <v>0</v>
      </c>
      <c r="AV706" s="15"/>
      <c r="AX706" s="14"/>
      <c r="AY706" s="18"/>
      <c r="AZ706" s="16">
        <v>0</v>
      </c>
      <c r="BA706" s="18">
        <f t="shared" ref="BA706:BA737" si="242">(AY706-AZ706)+BA705</f>
        <v>0</v>
      </c>
      <c r="BB706" s="15"/>
      <c r="BD706" s="14"/>
      <c r="BE706" s="18"/>
      <c r="BF706" s="16">
        <v>0</v>
      </c>
      <c r="BG706" s="18">
        <f t="shared" ref="BG706:BG737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140614.84999999998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59270.84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152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97</v>
      </c>
      <c r="D710" s="16"/>
      <c r="E710" s="16"/>
      <c r="F710" s="16"/>
      <c r="G710" s="16">
        <v>0</v>
      </c>
      <c r="H710" s="16"/>
      <c r="I710" s="4"/>
      <c r="J710" s="14"/>
      <c r="K710" s="16" t="s">
        <v>250</v>
      </c>
      <c r="L710" s="16">
        <v>-0.02</v>
      </c>
      <c r="M710" s="30" t="s">
        <v>192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100</v>
      </c>
      <c r="D711" s="16"/>
      <c r="E711" s="16"/>
      <c r="F711" s="16"/>
      <c r="G711" s="16">
        <v>0</v>
      </c>
      <c r="H711" s="16"/>
      <c r="I711" s="4"/>
      <c r="J711" s="14"/>
      <c r="K711" s="25" t="s">
        <v>263</v>
      </c>
      <c r="L711" s="83">
        <v>23</v>
      </c>
      <c r="M711" s="16" t="s">
        <v>253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154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264</v>
      </c>
      <c r="L712" s="73">
        <v>654</v>
      </c>
      <c r="M712" s="16" t="s">
        <v>244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106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217</v>
      </c>
      <c r="L713" s="73">
        <v>204</v>
      </c>
      <c r="M713" s="16" t="s">
        <v>252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194</v>
      </c>
      <c r="X713" s="18">
        <v>0</v>
      </c>
      <c r="Y713" s="16"/>
      <c r="Z713" s="18">
        <f t="shared" si="239"/>
        <v>59270.84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155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265</v>
      </c>
      <c r="L714" s="30">
        <v>220</v>
      </c>
      <c r="M714" s="50" t="s">
        <v>251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</v>
      </c>
      <c r="AA714" s="15"/>
      <c r="AB714" s="24"/>
      <c r="AC714" s="64" t="s">
        <v>156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112</v>
      </c>
      <c r="D715" s="16"/>
      <c r="E715" s="16"/>
      <c r="F715" s="16"/>
      <c r="G715" s="16">
        <v>0</v>
      </c>
      <c r="H715" s="16"/>
      <c r="I715" s="4"/>
      <c r="J715" s="14"/>
      <c r="K715" s="30" t="s">
        <v>266</v>
      </c>
      <c r="L715" s="73">
        <v>709.04</v>
      </c>
      <c r="M715" s="50" t="s">
        <v>275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113</v>
      </c>
      <c r="W715" s="14"/>
      <c r="X715" s="18"/>
      <c r="Y715" s="16">
        <v>0</v>
      </c>
      <c r="Z715" s="18">
        <f t="shared" si="239"/>
        <v>59270.84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114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276</v>
      </c>
      <c r="L716" s="16">
        <v>0.01</v>
      </c>
      <c r="M716" s="16" t="s">
        <v>277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115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270</v>
      </c>
      <c r="L717" s="16">
        <v>300</v>
      </c>
      <c r="M717" s="16" t="s">
        <v>278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287</v>
      </c>
      <c r="D718" s="16"/>
      <c r="E718" s="16"/>
      <c r="F718" s="16">
        <v>80.44</v>
      </c>
      <c r="G718" s="16"/>
      <c r="H718" s="16"/>
      <c r="I718" s="4"/>
      <c r="J718" s="14"/>
      <c r="K718" s="16" t="s">
        <v>288</v>
      </c>
      <c r="L718" s="16">
        <v>339</v>
      </c>
      <c r="M718" s="16" t="s">
        <v>280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59351.28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116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289</v>
      </c>
      <c r="L719" s="16">
        <v>206.18</v>
      </c>
      <c r="M719" s="16" t="s">
        <v>290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59351.28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291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282</v>
      </c>
      <c r="L720" s="16">
        <v>40</v>
      </c>
      <c r="M720" s="30" t="s">
        <v>198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291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199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58539.59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116</v>
      </c>
      <c r="D722" s="16"/>
      <c r="E722" s="16"/>
      <c r="F722" s="16">
        <v>0</v>
      </c>
      <c r="G722" s="16"/>
      <c r="H722" s="16"/>
      <c r="I722" s="4"/>
      <c r="J722" s="14"/>
      <c r="K722" s="17" t="s">
        <v>119</v>
      </c>
      <c r="L722" s="16">
        <f>SUM(L709:L721)</f>
        <v>2809.7099999999996</v>
      </c>
      <c r="M722" s="16" t="s">
        <v>292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58539.59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175</v>
      </c>
      <c r="D723" s="16"/>
      <c r="E723" s="16"/>
      <c r="F723" s="16">
        <v>26943.95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26943.95</v>
      </c>
      <c r="Y723" s="16">
        <f>G723</f>
        <v>0</v>
      </c>
      <c r="Z723" s="18">
        <f t="shared" si="239"/>
        <v>85483.54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120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</v>
      </c>
      <c r="AA724" s="15" t="str">
        <f>C724</f>
        <v>PREL .PROVVIGIONI MATURATE</v>
      </c>
      <c r="AB724" s="24"/>
      <c r="AC724" s="15" t="s">
        <v>163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121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122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123</v>
      </c>
      <c r="L727" s="3">
        <f>SUM(L707:L721)+N706+L723+L724</f>
        <v>227533.28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85483.54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119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146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124</v>
      </c>
      <c r="L728" s="3">
        <f>L727-M727</f>
        <v>149054.63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</v>
      </c>
      <c r="AA728" s="15"/>
      <c r="AB728" s="24"/>
      <c r="AC728" s="71" t="s">
        <v>201</v>
      </c>
      <c r="AD728" s="65"/>
      <c r="AE728" s="65">
        <v>0</v>
      </c>
      <c r="AF728" s="63">
        <f>SUM(AF680:AF727)</f>
        <v>31878.3</v>
      </c>
      <c r="AG728" s="25"/>
      <c r="AH728" s="24" t="s">
        <v>125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148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</v>
      </c>
      <c r="AA729" s="15"/>
      <c r="AB729" s="24"/>
      <c r="AC729" s="71" t="s">
        <v>167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127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128</v>
      </c>
      <c r="L730" s="3">
        <f>L728-L729</f>
        <v>0</v>
      </c>
      <c r="M730" s="27" t="s">
        <v>168</v>
      </c>
      <c r="N730" s="27">
        <f>O730-L729</f>
        <v>392.70000000001164</v>
      </c>
      <c r="O730" s="44">
        <f>Z730+AU730+N706+SUM(L709:L720)+SUM(N710:N720)+L724-D676-D679-D675+E677</f>
        <v>149447.32999999999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</v>
      </c>
      <c r="AA730" s="57"/>
      <c r="AB730" s="60"/>
      <c r="AC730" s="60" t="s">
        <v>129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169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202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6"/>
      <c r="L731" s="137"/>
      <c r="M731" s="137"/>
    </row>
    <row r="732" spans="1:69" ht="16.8" customHeight="1" x14ac:dyDescent="0.25">
      <c r="A732" s="50"/>
    </row>
    <row r="733" spans="1:69" ht="16.8" customHeight="1" x14ac:dyDescent="0.35">
      <c r="A733" s="2" t="s">
        <v>0</v>
      </c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130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170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171</v>
      </c>
      <c r="BP733" s="8" t="s">
        <v>0</v>
      </c>
      <c r="BQ733" s="9" t="s">
        <v>172</v>
      </c>
    </row>
    <row r="734" spans="1:69" ht="16.8" customHeight="1" x14ac:dyDescent="0.35">
      <c r="A734" s="14">
        <v>45308</v>
      </c>
      <c r="B734" s="15" t="s">
        <v>173</v>
      </c>
      <c r="C734" s="15" t="s">
        <v>174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175</v>
      </c>
      <c r="BM734" s="88">
        <f>BK734</f>
        <v>45308</v>
      </c>
      <c r="BN734" s="24" t="s">
        <v>175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176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177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178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/>
      <c r="B738" s="16">
        <f>B737+B677</f>
        <v>811.27</v>
      </c>
      <c r="C738" s="15" t="s">
        <v>179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/>
      <c r="B739" s="15"/>
      <c r="C739" s="15" t="s">
        <v>180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181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182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183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293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185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186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85483.54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188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85483.54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85483.54</v>
      </c>
      <c r="AA748" s="15"/>
      <c r="AB748" s="24"/>
      <c r="AC748" s="64" t="s">
        <v>142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143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294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85481.04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295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145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147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149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150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85481.04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/>
      <c r="AR767" s="14"/>
      <c r="AS767" s="18"/>
      <c r="AT767" s="16">
        <v>0</v>
      </c>
      <c r="AU767" s="18">
        <f t="shared" ref="AU767:AU798" si="260">(AS767-AT767)+AU766</f>
        <v>0</v>
      </c>
      <c r="AV767" s="15"/>
      <c r="AX767" s="14"/>
      <c r="AY767" s="18"/>
      <c r="AZ767" s="16">
        <v>0</v>
      </c>
      <c r="BA767" s="18">
        <f t="shared" ref="BA767:BA798" si="261">(AY767-AZ767)+BA766</f>
        <v>0</v>
      </c>
      <c r="BB767" s="15"/>
      <c r="BD767" s="14"/>
      <c r="BE767" s="18"/>
      <c r="BF767" s="16">
        <v>0</v>
      </c>
      <c r="BG767" s="18">
        <f t="shared" ref="BG767:BG798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191845.41999999998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85481.04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152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97</v>
      </c>
      <c r="D771" s="16"/>
      <c r="E771" s="16"/>
      <c r="F771" s="16"/>
      <c r="G771" s="16">
        <v>0</v>
      </c>
      <c r="H771" s="16"/>
      <c r="I771" s="4"/>
      <c r="J771" s="14"/>
      <c r="K771" s="16" t="s">
        <v>250</v>
      </c>
      <c r="L771" s="16">
        <v>-0.02</v>
      </c>
      <c r="M771" s="30" t="s">
        <v>192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100</v>
      </c>
      <c r="D772" s="16"/>
      <c r="E772" s="16"/>
      <c r="F772" s="16"/>
      <c r="G772" s="16">
        <v>0</v>
      </c>
      <c r="H772" s="16"/>
      <c r="I772" s="4"/>
      <c r="J772" s="14"/>
      <c r="K772" s="25" t="s">
        <v>263</v>
      </c>
      <c r="L772" s="83">
        <v>23</v>
      </c>
      <c r="M772" s="16" t="s">
        <v>296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154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264</v>
      </c>
      <c r="L773" s="73">
        <v>654</v>
      </c>
      <c r="M773" s="16" t="s">
        <v>244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106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217</v>
      </c>
      <c r="L774" s="73">
        <v>204</v>
      </c>
      <c r="M774" s="16" t="s">
        <v>252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194</v>
      </c>
      <c r="X774" s="18">
        <v>0</v>
      </c>
      <c r="Y774" s="16"/>
      <c r="Z774" s="18">
        <f t="shared" si="258"/>
        <v>85481.04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155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297</v>
      </c>
      <c r="L775" s="30">
        <v>1850</v>
      </c>
      <c r="M775" s="50" t="s">
        <v>251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</v>
      </c>
      <c r="AA775" s="15"/>
      <c r="AB775" s="24"/>
      <c r="AC775" s="64" t="s">
        <v>156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112</v>
      </c>
      <c r="D776" s="16"/>
      <c r="E776" s="16"/>
      <c r="F776" s="16"/>
      <c r="G776" s="16">
        <v>0</v>
      </c>
      <c r="H776" s="16"/>
      <c r="I776" s="4"/>
      <c r="J776" s="14"/>
      <c r="K776" s="30" t="s">
        <v>266</v>
      </c>
      <c r="L776" s="73">
        <v>709.04</v>
      </c>
      <c r="M776" s="50" t="s">
        <v>298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113</v>
      </c>
      <c r="W776" s="14"/>
      <c r="X776" s="18"/>
      <c r="Y776" s="16">
        <v>0</v>
      </c>
      <c r="Z776" s="18">
        <f t="shared" si="258"/>
        <v>85481.04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114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276</v>
      </c>
      <c r="L777" s="16">
        <v>0.01</v>
      </c>
      <c r="M777" s="16" t="s">
        <v>277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115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270</v>
      </c>
      <c r="L778" s="16">
        <v>300</v>
      </c>
      <c r="M778" s="16" t="s">
        <v>278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299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288</v>
      </c>
      <c r="L779" s="16">
        <v>339</v>
      </c>
      <c r="M779" s="16" t="s">
        <v>280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88261.03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300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289</v>
      </c>
      <c r="L780" s="16">
        <v>206.18</v>
      </c>
      <c r="M780" s="16" t="s">
        <v>301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88261.03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282</v>
      </c>
      <c r="L781" s="16">
        <v>40</v>
      </c>
      <c r="M781" s="30" t="s">
        <v>198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88261.03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199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88261.03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116</v>
      </c>
      <c r="D783" s="16"/>
      <c r="E783" s="16"/>
      <c r="F783" s="16">
        <v>0</v>
      </c>
      <c r="G783" s="16"/>
      <c r="H783" s="16"/>
      <c r="I783" s="4"/>
      <c r="J783" s="14"/>
      <c r="K783" s="17" t="s">
        <v>119</v>
      </c>
      <c r="L783" s="16">
        <f>SUM(L770:L782)</f>
        <v>4439.7100000000009</v>
      </c>
      <c r="M783" s="16" t="s">
        <v>302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88261.03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175</v>
      </c>
      <c r="D784" s="16"/>
      <c r="E784" s="16"/>
      <c r="F784" s="16"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292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148852.78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120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</v>
      </c>
      <c r="AA785" s="15" t="str">
        <f>C785</f>
        <v>PREL .PROVVIGIONI MATURATE</v>
      </c>
      <c r="AB785" s="24"/>
      <c r="AC785" s="15" t="s">
        <v>163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121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122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123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148852.78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119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146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124</v>
      </c>
      <c r="L789" s="3">
        <f>L788-M788</f>
        <v>167615.72000000003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</v>
      </c>
      <c r="AA789" s="15"/>
      <c r="AB789" s="24"/>
      <c r="AC789" s="71" t="s">
        <v>201</v>
      </c>
      <c r="AD789" s="65"/>
      <c r="AE789" s="65">
        <v>0</v>
      </c>
      <c r="AF789" s="63">
        <f>SUM(AF741:AF788)</f>
        <v>44016.97</v>
      </c>
      <c r="AG789" s="25"/>
      <c r="AH789" s="24" t="s">
        <v>125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148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</v>
      </c>
      <c r="AA790" s="15"/>
      <c r="AB790" s="24"/>
      <c r="AC790" s="71" t="s">
        <v>167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127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128</v>
      </c>
      <c r="L791" s="3">
        <f>L789-L790</f>
        <v>0</v>
      </c>
      <c r="M791" s="27" t="s">
        <v>168</v>
      </c>
      <c r="N791" s="27">
        <f>O791-L790</f>
        <v>13918.890000000014</v>
      </c>
      <c r="O791" s="44">
        <f>Z791+AU791+N767+SUM(L770:L781)+SUM(N771:N781)+L785-D737-D740-D736+E738</f>
        <v>181534.61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</v>
      </c>
      <c r="AA791" s="57"/>
      <c r="AB791" s="60"/>
      <c r="AC791" s="60" t="s">
        <v>129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169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202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130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170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171</v>
      </c>
      <c r="BP794" s="8" t="s">
        <v>0</v>
      </c>
      <c r="BQ794" s="9" t="s">
        <v>172</v>
      </c>
    </row>
    <row r="795" spans="1:69" ht="16.8" customHeight="1" x14ac:dyDescent="0.35">
      <c r="A795" s="14">
        <v>45309</v>
      </c>
      <c r="B795" s="15" t="s">
        <v>173</v>
      </c>
      <c r="C795" s="15" t="s">
        <v>174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175</v>
      </c>
      <c r="BM795" s="88">
        <f>BK795</f>
        <v>45309</v>
      </c>
      <c r="BN795" s="24" t="s">
        <v>175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176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177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178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179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180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181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182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183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184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185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186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187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148852.78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188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148852.78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148852.78</v>
      </c>
      <c r="AA809" s="15"/>
      <c r="AB809" s="24"/>
      <c r="AC809" s="64" t="s">
        <v>142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143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148852.78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148852.78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303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145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147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149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150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148852.78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/>
      <c r="AR828" s="14"/>
      <c r="AS828" s="18"/>
      <c r="AT828" s="16">
        <v>0</v>
      </c>
      <c r="AU828" s="18">
        <f t="shared" ref="AU828:AU859" si="280">(AS828-AT828)+AU827</f>
        <v>0</v>
      </c>
      <c r="AV828" s="15"/>
      <c r="AX828" s="14"/>
      <c r="AY828" s="18"/>
      <c r="AZ828" s="16">
        <v>0</v>
      </c>
      <c r="BA828" s="18">
        <f t="shared" ref="BA828:BA859" si="281">(AY828-AZ828)+BA827</f>
        <v>0</v>
      </c>
      <c r="BB828" s="15"/>
      <c r="BD828" s="14"/>
      <c r="BE828" s="18"/>
      <c r="BF828" s="16">
        <v>0</v>
      </c>
      <c r="BG828" s="18">
        <f t="shared" ref="BG828:BG859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206223.59999999998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148852.78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152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97</v>
      </c>
      <c r="D832" s="16"/>
      <c r="E832" s="16"/>
      <c r="F832" s="16"/>
      <c r="G832" s="16">
        <v>0</v>
      </c>
      <c r="H832" s="16"/>
      <c r="I832" s="4"/>
      <c r="J832" s="14"/>
      <c r="K832" s="16" t="s">
        <v>250</v>
      </c>
      <c r="L832" s="16">
        <v>-0.02</v>
      </c>
      <c r="M832" s="30" t="s">
        <v>304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100</v>
      </c>
      <c r="D833" s="16"/>
      <c r="E833" s="16"/>
      <c r="F833" s="16"/>
      <c r="G833" s="16">
        <v>0</v>
      </c>
      <c r="H833" s="16"/>
      <c r="I833" s="4"/>
      <c r="J833" s="14"/>
      <c r="K833" s="25" t="s">
        <v>263</v>
      </c>
      <c r="L833" s="83">
        <v>23</v>
      </c>
      <c r="M833" s="16" t="s">
        <v>296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154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264</v>
      </c>
      <c r="L834" s="73">
        <v>654</v>
      </c>
      <c r="M834" s="16" t="s">
        <v>244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106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217</v>
      </c>
      <c r="L835" s="73">
        <v>204</v>
      </c>
      <c r="M835" s="16" t="s">
        <v>252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194</v>
      </c>
      <c r="X835" s="18">
        <v>0</v>
      </c>
      <c r="Y835" s="16"/>
      <c r="Z835" s="18">
        <f t="shared" si="278"/>
        <v>148852.78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155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297</v>
      </c>
      <c r="L836" s="30">
        <v>1850</v>
      </c>
      <c r="M836" s="50" t="s">
        <v>251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</v>
      </c>
      <c r="AA836" s="15"/>
      <c r="AB836" s="24"/>
      <c r="AC836" s="64" t="s">
        <v>156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112</v>
      </c>
      <c r="D837" s="16"/>
      <c r="E837" s="16"/>
      <c r="F837" s="16"/>
      <c r="G837" s="16">
        <v>0</v>
      </c>
      <c r="H837" s="16"/>
      <c r="I837" s="4"/>
      <c r="J837" s="14"/>
      <c r="K837" s="30" t="s">
        <v>266</v>
      </c>
      <c r="L837" s="73">
        <v>709.04</v>
      </c>
      <c r="M837" s="50" t="s">
        <v>298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113</v>
      </c>
      <c r="W837" s="14"/>
      <c r="X837" s="18"/>
      <c r="Y837" s="16">
        <v>0</v>
      </c>
      <c r="Z837" s="18">
        <f t="shared" si="278"/>
        <v>148852.78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114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276</v>
      </c>
      <c r="L838" s="16">
        <v>0.01</v>
      </c>
      <c r="M838" s="16" t="s">
        <v>277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115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270</v>
      </c>
      <c r="L839" s="16">
        <v>300</v>
      </c>
      <c r="M839" s="16" t="s">
        <v>278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305</v>
      </c>
      <c r="D840" s="16"/>
      <c r="E840" s="16"/>
      <c r="F840" s="16">
        <v>200</v>
      </c>
      <c r="G840" s="16"/>
      <c r="H840" s="16"/>
      <c r="I840" s="4"/>
      <c r="J840" s="14"/>
      <c r="K840" s="16" t="s">
        <v>288</v>
      </c>
      <c r="L840" s="16">
        <v>339</v>
      </c>
      <c r="M840" s="16" t="s">
        <v>280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149052.78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306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289</v>
      </c>
      <c r="L841" s="16">
        <v>206.18</v>
      </c>
      <c r="M841" s="16" t="s">
        <v>301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149182.78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116</v>
      </c>
      <c r="D842" s="16"/>
      <c r="E842" s="16"/>
      <c r="F842" s="16">
        <v>0</v>
      </c>
      <c r="G842" s="16"/>
      <c r="H842" s="16"/>
      <c r="I842" s="4"/>
      <c r="J842" s="14"/>
      <c r="K842" s="16" t="s">
        <v>282</v>
      </c>
      <c r="L842" s="16">
        <v>40</v>
      </c>
      <c r="M842" s="30" t="s">
        <v>307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149182.78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116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308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149182.78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116</v>
      </c>
      <c r="D844" s="16"/>
      <c r="E844" s="16"/>
      <c r="F844" s="16">
        <v>0</v>
      </c>
      <c r="G844" s="16"/>
      <c r="H844" s="16"/>
      <c r="I844" s="4"/>
      <c r="J844" s="14"/>
      <c r="K844" s="17" t="s">
        <v>119</v>
      </c>
      <c r="L844" s="16">
        <f>SUM(L831:L843)</f>
        <v>4439.7100000000009</v>
      </c>
      <c r="M844" s="16" t="s">
        <v>309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149182.78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175</v>
      </c>
      <c r="D845" s="16"/>
      <c r="E845" s="16"/>
      <c r="F845" s="16"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310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163560.95999999999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120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292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163560.95999999999</v>
      </c>
      <c r="AA846" s="15" t="str">
        <f>C846</f>
        <v>PREL .PROVVIGIONI MATURATE</v>
      </c>
      <c r="AB846" s="24"/>
      <c r="AC846" s="15" t="s">
        <v>163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121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163560.95999999999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122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163560.95999999999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311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123</v>
      </c>
      <c r="L849" s="3">
        <f>SUM(L829:L843)+N828+L845+L846</f>
        <v>287589.61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163560.95999999999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119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146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124</v>
      </c>
      <c r="L850" s="3">
        <f>L849-M849</f>
        <v>213383.76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163560.95999999999</v>
      </c>
      <c r="AA850" s="15"/>
      <c r="AB850" s="24"/>
      <c r="AC850" s="71" t="s">
        <v>201</v>
      </c>
      <c r="AD850" s="65"/>
      <c r="AE850" s="65">
        <v>0</v>
      </c>
      <c r="AF850" s="63">
        <f>SUM(AF802:AF849)</f>
        <v>44346.97</v>
      </c>
      <c r="AG850" s="25"/>
      <c r="AH850" s="24" t="s">
        <v>125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148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163560.95999999999</v>
      </c>
      <c r="AA851" s="15"/>
      <c r="AB851" s="24"/>
      <c r="AC851" s="71" t="s">
        <v>167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127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128</v>
      </c>
      <c r="L852" s="3">
        <f>L850-L851</f>
        <v>0</v>
      </c>
      <c r="M852" s="27" t="s">
        <v>168</v>
      </c>
      <c r="N852" s="27">
        <f>O852-L851</f>
        <v>6945.1000000000058</v>
      </c>
      <c r="O852" s="44">
        <f>Z852+AU852+N828+SUM(L831:L842)+SUM(N832:N842)+L846-D798-D801-D797+E799</f>
        <v>220328.86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163560.95999999999</v>
      </c>
      <c r="AA852" s="57"/>
      <c r="AB852" s="60"/>
      <c r="AC852" s="60" t="s">
        <v>129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169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202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 t="s">
        <v>0</v>
      </c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130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170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171</v>
      </c>
      <c r="BP855" s="8" t="s">
        <v>0</v>
      </c>
      <c r="BQ855" s="9" t="s">
        <v>172</v>
      </c>
    </row>
    <row r="856" spans="1:69" ht="16.8" customHeight="1" x14ac:dyDescent="0.35">
      <c r="A856" s="14">
        <v>45310</v>
      </c>
      <c r="B856" s="15" t="s">
        <v>173</v>
      </c>
      <c r="C856" s="15" t="s">
        <v>174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163560.95999999999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175</v>
      </c>
      <c r="BM856" s="88">
        <f>BK856</f>
        <v>45310</v>
      </c>
      <c r="BN856" s="24" t="s">
        <v>175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176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163560.95999999999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177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163560.95999999999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178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163560.95999999999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179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163560.95999999999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180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181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163560.95999999999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182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163560.95999999999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183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163560.95999999999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184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163560.95999999999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185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163560.95999999999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186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163560.95999999999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187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163560.95999999999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163560.95999999999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188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163560.95999999999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163560.95999999999</v>
      </c>
      <c r="AA870" s="15"/>
      <c r="AB870" s="24"/>
      <c r="AC870" s="64" t="s">
        <v>142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163560.95999999999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143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163560.95999999999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163560.95999999999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312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163560.71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145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147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149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150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163560.71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/>
      <c r="AR889" s="14"/>
      <c r="AS889" s="18"/>
      <c r="AT889" s="16">
        <v>0</v>
      </c>
      <c r="AU889" s="18">
        <f t="shared" ref="AU889:AU920" si="299">(AS889-AT889)+AU888</f>
        <v>0</v>
      </c>
      <c r="AV889" s="15"/>
      <c r="AX889" s="14"/>
      <c r="AY889" s="18"/>
      <c r="AZ889" s="16">
        <v>0</v>
      </c>
      <c r="BA889" s="18">
        <f t="shared" ref="BA889:BA920" si="300">(AY889-AZ889)+BA888</f>
        <v>0</v>
      </c>
      <c r="BB889" s="15"/>
      <c r="BD889" s="14"/>
      <c r="BE889" s="18"/>
      <c r="BF889" s="16">
        <v>0</v>
      </c>
      <c r="BG889" s="18">
        <f t="shared" ref="BG889:BG920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261945.88999999996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163560.71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152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97</v>
      </c>
      <c r="D893" s="16"/>
      <c r="E893" s="16"/>
      <c r="F893" s="16"/>
      <c r="G893" s="16">
        <v>0</v>
      </c>
      <c r="H893" s="16"/>
      <c r="I893" s="4"/>
      <c r="J893" s="14"/>
      <c r="K893" s="16" t="s">
        <v>217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100</v>
      </c>
      <c r="D894" s="16"/>
      <c r="E894" s="16"/>
      <c r="F894" s="16"/>
      <c r="G894" s="16">
        <v>0</v>
      </c>
      <c r="H894" s="16"/>
      <c r="I894" s="4"/>
      <c r="J894" s="14"/>
      <c r="K894" s="16" t="s">
        <v>296</v>
      </c>
      <c r="L894" s="16">
        <v>908</v>
      </c>
      <c r="M894" s="16" t="s">
        <v>313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154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314</v>
      </c>
      <c r="L895" s="16">
        <v>0.01</v>
      </c>
      <c r="M895" s="16" t="s">
        <v>315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106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292</v>
      </c>
      <c r="L896" s="16">
        <v>396.97</v>
      </c>
      <c r="M896" s="16" t="s">
        <v>316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194</v>
      </c>
      <c r="X896" s="18">
        <v>0</v>
      </c>
      <c r="Y896" s="16"/>
      <c r="Z896" s="18">
        <f t="shared" si="297"/>
        <v>163560.71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155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317</v>
      </c>
      <c r="L897" s="16">
        <v>1000</v>
      </c>
      <c r="M897" s="50" t="s">
        <v>318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</v>
      </c>
      <c r="AA897" s="15"/>
      <c r="AB897" s="24"/>
      <c r="AC897" s="64" t="s">
        <v>156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112</v>
      </c>
      <c r="D898" s="16"/>
      <c r="E898" s="16"/>
      <c r="F898" s="16"/>
      <c r="G898" s="16">
        <v>0</v>
      </c>
      <c r="H898" s="16"/>
      <c r="I898" s="4"/>
      <c r="J898" s="14"/>
      <c r="K898" s="16" t="s">
        <v>280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113</v>
      </c>
      <c r="W898" s="14"/>
      <c r="X898" s="18"/>
      <c r="Y898" s="16">
        <v>0</v>
      </c>
      <c r="Z898" s="18">
        <f t="shared" si="297"/>
        <v>163560.71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114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298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115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270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319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288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169493.9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320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308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169493.9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321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310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181876.78999999998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322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185476.78999999998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116</v>
      </c>
      <c r="D905" s="16"/>
      <c r="E905" s="16"/>
      <c r="F905" s="16">
        <v>0</v>
      </c>
      <c r="G905" s="16"/>
      <c r="H905" s="16"/>
      <c r="I905" s="4"/>
      <c r="J905" s="14"/>
      <c r="K905" s="17" t="s">
        <v>119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185476.78999999998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175</v>
      </c>
      <c r="D906" s="16"/>
      <c r="E906" s="16"/>
      <c r="F906" s="16"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219283.24999999997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120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219283.24999999997</v>
      </c>
      <c r="AA907" s="15" t="str">
        <f>C907</f>
        <v>PREL .PROVVIGIONI MATURATE</v>
      </c>
      <c r="AB907" s="24"/>
      <c r="AC907" s="15" t="s">
        <v>163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121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219283.24999999997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122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219283.24999999997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123</v>
      </c>
      <c r="L910" s="3">
        <f>SUM(L890:L904)+N889+L906+L907</f>
        <v>298732.83999999991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219283.24999999997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119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146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124</v>
      </c>
      <c r="L911" s="3">
        <f>L910-M910</f>
        <v>221212.5799999999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219283.24999999997</v>
      </c>
      <c r="AA911" s="15"/>
      <c r="AB911" s="24"/>
      <c r="AC911" s="71" t="s">
        <v>201</v>
      </c>
      <c r="AD911" s="65"/>
      <c r="AE911" s="65">
        <v>0</v>
      </c>
      <c r="AF911" s="63">
        <f>SUM(AF863:AF910)</f>
        <v>44346.97</v>
      </c>
      <c r="AG911" s="25"/>
      <c r="AH911" s="24" t="s">
        <v>125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148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219283.24999999997</v>
      </c>
      <c r="AA912" s="15"/>
      <c r="AB912" s="24"/>
      <c r="AC912" s="71" t="s">
        <v>167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127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128</v>
      </c>
      <c r="L913" s="3">
        <f>L911-L912</f>
        <v>0</v>
      </c>
      <c r="M913" s="27" t="s">
        <v>168</v>
      </c>
      <c r="N913" s="27">
        <f>O913-L912</f>
        <v>23039.249999999971</v>
      </c>
      <c r="O913" s="44">
        <f>Z913+AU913+N889+SUM(L892:L903)+SUM(N893:N903)+L907-D859-D862-D858+E860</f>
        <v>244251.82999999996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219283.24999999997</v>
      </c>
      <c r="AA913" s="57"/>
      <c r="AB913" s="60"/>
      <c r="AC913" s="60" t="s">
        <v>129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169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202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 t="s">
        <v>0</v>
      </c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130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170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171</v>
      </c>
      <c r="BP916" s="8" t="s">
        <v>0</v>
      </c>
      <c r="BQ916" s="9" t="s">
        <v>172</v>
      </c>
    </row>
    <row r="917" spans="1:69" ht="16.8" customHeight="1" x14ac:dyDescent="0.35">
      <c r="A917" s="14">
        <v>45313</v>
      </c>
      <c r="B917" s="15" t="s">
        <v>173</v>
      </c>
      <c r="C917" s="15" t="s">
        <v>174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219283.24999999997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175</v>
      </c>
      <c r="BM917" s="88">
        <f>BK917</f>
        <v>45313</v>
      </c>
      <c r="BN917" s="24" t="s">
        <v>175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176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219283.24999999997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177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219283.24999999997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178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219283.24999999997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179</v>
      </c>
      <c r="D921" s="16">
        <v>2024.76</v>
      </c>
      <c r="E921" s="16">
        <v>0</v>
      </c>
      <c r="F921" s="16"/>
      <c r="G921" s="16" t="s">
        <v>323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219283.24999999997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180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181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219283.24999999997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182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219283.24999999997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183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219283.24999999997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184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219283.24999999997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324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219283.24999999997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186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219283.24999999997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187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219283.24999999997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219283.24999999997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188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219283.24999999997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219283.24999999997</v>
      </c>
      <c r="AA931" s="15"/>
      <c r="AB931" s="24"/>
      <c r="AC931" s="64" t="s">
        <v>142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219283.24999999997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143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219283.24999999997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219283.24999999997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144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219283.24999999997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219283.24999999997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219283.24999999997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325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219283.24999999997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219283.24999999997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219283.24999999997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145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205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219283.24999999997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147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219283.24999999997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149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219283.24999999997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150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219283.24999999997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219283.24999999997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219283.24999999997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219283.24999999997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219283.24999999997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219283.24999999997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219283.24999999997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/>
      <c r="AR950" s="14"/>
      <c r="AS950" s="18"/>
      <c r="AT950" s="16">
        <v>0</v>
      </c>
      <c r="AU950" s="18">
        <f t="shared" ref="AU950:AU981" si="319">(AS950-AT950)+AU949</f>
        <v>0</v>
      </c>
      <c r="AV950" s="15"/>
      <c r="AX950" s="14"/>
      <c r="AY950" s="18"/>
      <c r="AZ950" s="16">
        <v>0</v>
      </c>
      <c r="BA950" s="18">
        <f t="shared" ref="BA950:BA981" si="320">(AY950-AZ950)+BA949</f>
        <v>0</v>
      </c>
      <c r="BB950" s="15"/>
      <c r="BD950" s="14"/>
      <c r="BE950" s="18"/>
      <c r="BF950" s="16">
        <v>0</v>
      </c>
      <c r="BG950" s="18">
        <f t="shared" ref="BG950:BG981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219283.24999999997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219283.24999999997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152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219283.24999999997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97</v>
      </c>
      <c r="D954" s="16"/>
      <c r="E954" s="16"/>
      <c r="F954" s="16"/>
      <c r="G954" s="16">
        <v>0</v>
      </c>
      <c r="H954" s="16"/>
      <c r="I954" s="4"/>
      <c r="J954" s="14"/>
      <c r="K954" s="16" t="s">
        <v>217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219283.24999999997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100</v>
      </c>
      <c r="D955" s="16"/>
      <c r="E955" s="16"/>
      <c r="F955" s="16"/>
      <c r="G955" s="16">
        <v>0</v>
      </c>
      <c r="H955" s="16"/>
      <c r="I955" s="4"/>
      <c r="J955" s="14"/>
      <c r="K955" s="16" t="s">
        <v>296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219283.24999999997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154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314</v>
      </c>
      <c r="L956" s="16">
        <v>0.01</v>
      </c>
      <c r="M956" s="16" t="s">
        <v>315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219283.24999999997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106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292</v>
      </c>
      <c r="L957" s="16">
        <v>396.97</v>
      </c>
      <c r="M957" s="16" t="s">
        <v>326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194</v>
      </c>
      <c r="X957" s="18">
        <v>0</v>
      </c>
      <c r="Y957" s="16"/>
      <c r="Z957" s="18">
        <f t="shared" si="317"/>
        <v>219283.24999999997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155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317</v>
      </c>
      <c r="L958" s="16">
        <v>1000</v>
      </c>
      <c r="M958" s="50" t="s">
        <v>318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219283.24999999997</v>
      </c>
      <c r="AA958" s="15"/>
      <c r="AB958" s="24"/>
      <c r="AC958" s="64" t="s">
        <v>156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112</v>
      </c>
      <c r="D959" s="16"/>
      <c r="E959" s="16"/>
      <c r="F959" s="16"/>
      <c r="G959" s="16">
        <v>0</v>
      </c>
      <c r="H959" s="16"/>
      <c r="I959" s="4"/>
      <c r="J959" s="14"/>
      <c r="K959" s="16" t="s">
        <v>327</v>
      </c>
      <c r="L959" s="16">
        <v>454</v>
      </c>
      <c r="M959" s="50" t="s">
        <v>328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113</v>
      </c>
      <c r="W959" s="14"/>
      <c r="X959" s="18"/>
      <c r="Y959" s="16">
        <v>0</v>
      </c>
      <c r="Z959" s="18">
        <f t="shared" si="317"/>
        <v>219283.24999999997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114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329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219283.24999999997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115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330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219283.24999999997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331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332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236227.11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333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334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240652.24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335</v>
      </c>
      <c r="D964" s="16"/>
      <c r="E964" s="16"/>
      <c r="F964" s="16">
        <v>0</v>
      </c>
      <c r="G964" s="16"/>
      <c r="H964" s="16"/>
      <c r="I964" s="4"/>
      <c r="J964" s="14"/>
      <c r="K964" s="44" t="s">
        <v>310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240652.24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336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240752.24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205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119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240652.24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175</v>
      </c>
      <c r="D967" s="16"/>
      <c r="E967" s="16"/>
      <c r="F967" s="16"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231670.00999999998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120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216644.69999999998</v>
      </c>
      <c r="AA968" s="15" t="str">
        <f t="shared" si="322"/>
        <v>PREL .PROVVIGIONI MATURATE</v>
      </c>
      <c r="AB968" s="24"/>
      <c r="AC968" s="15" t="s">
        <v>163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121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216644.69999999998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337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216644.69999999998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205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123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216579.43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119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146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124</v>
      </c>
      <c r="L972" s="3">
        <f>L971-M971</f>
        <v>235638.55999999997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</v>
      </c>
      <c r="AA972" s="15" t="str">
        <f>C972</f>
        <v>BONIFICO CATTOLICA</v>
      </c>
      <c r="AB972" s="24"/>
      <c r="AC972" s="71" t="s">
        <v>201</v>
      </c>
      <c r="AD972" s="65"/>
      <c r="AE972" s="65">
        <v>0</v>
      </c>
      <c r="AF972" s="63">
        <f>SUM(AF924:AF971)</f>
        <v>50741.22</v>
      </c>
      <c r="AG972" s="25"/>
      <c r="AH972" s="24" t="s">
        <v>125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148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</v>
      </c>
      <c r="AA973" s="15" t="str">
        <f>C973</f>
        <v>BONIFICO GENERALI</v>
      </c>
      <c r="AB973" s="24"/>
      <c r="AC973" s="71" t="s">
        <v>167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127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128</v>
      </c>
      <c r="L974" s="3">
        <f>L972-L973</f>
        <v>0</v>
      </c>
      <c r="M974" s="27" t="s">
        <v>168</v>
      </c>
      <c r="N974" s="27">
        <f>O974-L973</f>
        <v>-9604.2399999999616</v>
      </c>
      <c r="O974" s="44">
        <f>Z974+AU974+N950+SUM(L953:L964)+SUM(N954:N964)+L968-D920-D923-D919+E921</f>
        <v>226034.32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</v>
      </c>
      <c r="AA974" s="57"/>
      <c r="AB974" s="60"/>
      <c r="AC974" s="60" t="s">
        <v>129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169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202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 t="s">
        <v>0</v>
      </c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130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170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171</v>
      </c>
      <c r="BP977" s="8" t="s">
        <v>0</v>
      </c>
      <c r="BQ977" s="9" t="s">
        <v>172</v>
      </c>
    </row>
    <row r="978" spans="1:69" ht="16.8" customHeight="1" x14ac:dyDescent="0.35">
      <c r="A978" s="14">
        <v>45314</v>
      </c>
      <c r="B978" s="15" t="s">
        <v>173</v>
      </c>
      <c r="C978" s="15" t="s">
        <v>174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175</v>
      </c>
      <c r="BM978" s="88">
        <f>BK978</f>
        <v>45314</v>
      </c>
      <c r="BN978" s="24" t="s">
        <v>175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176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177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178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179</v>
      </c>
      <c r="D982" s="16">
        <v>888.74</v>
      </c>
      <c r="E982" s="16">
        <v>0</v>
      </c>
      <c r="F982" s="16"/>
      <c r="G982" s="16" t="s">
        <v>338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180</v>
      </c>
      <c r="D983" s="16">
        <v>0</v>
      </c>
      <c r="E983" s="16">
        <v>0</v>
      </c>
      <c r="F983" s="16"/>
      <c r="G983" s="16" t="s">
        <v>339</v>
      </c>
      <c r="H983" s="103" t="s">
        <v>44</v>
      </c>
      <c r="I983" s="77" t="s">
        <v>181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182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183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184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185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186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187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216322.93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188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216322.93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216322.93</v>
      </c>
      <c r="AA992" s="15"/>
      <c r="AB992" s="24"/>
      <c r="AC992" s="64" t="s">
        <v>142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143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144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216322.93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145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340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147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148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149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150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216322.93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/>
      <c r="AR1011" s="14"/>
      <c r="AS1011" s="18"/>
      <c r="AT1011" s="16">
        <v>0</v>
      </c>
      <c r="AU1011" s="18">
        <f t="shared" ref="AU1011:AU1042" si="342">(AS1011-AT1011)+AU1010</f>
        <v>0</v>
      </c>
      <c r="AV1011" s="15"/>
      <c r="AX1011" s="14"/>
      <c r="AY1011" s="18"/>
      <c r="AZ1011" s="16">
        <v>0</v>
      </c>
      <c r="BA1011" s="18">
        <f t="shared" ref="BA1011:BA1042" si="343">(AY1011-AZ1011)+BA1010</f>
        <v>0</v>
      </c>
      <c r="BB1011" s="15"/>
      <c r="BD1011" s="14"/>
      <c r="BE1011" s="18"/>
      <c r="BF1011" s="16">
        <v>0</v>
      </c>
      <c r="BG1011" s="18">
        <f t="shared" ref="BG1011:BG1042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341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74697.089999999953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152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97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217</v>
      </c>
      <c r="L1015" s="73">
        <v>204</v>
      </c>
      <c r="M1015" s="30" t="s">
        <v>342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100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296</v>
      </c>
      <c r="L1016" s="16">
        <v>908</v>
      </c>
      <c r="M1016" s="16" t="s">
        <v>343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154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314</v>
      </c>
      <c r="L1017" s="16">
        <v>0.01</v>
      </c>
      <c r="M1017" s="16" t="s">
        <v>315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106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326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194</v>
      </c>
      <c r="X1018" s="18">
        <v>0</v>
      </c>
      <c r="Y1018" s="16"/>
      <c r="Z1018" s="18">
        <f t="shared" si="340"/>
        <v>216322.93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155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317</v>
      </c>
      <c r="L1019" s="16">
        <v>1000</v>
      </c>
      <c r="M1019" s="50" t="s">
        <v>318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</v>
      </c>
      <c r="AA1019" s="15"/>
      <c r="AB1019" s="24"/>
      <c r="AC1019" s="64" t="s">
        <v>156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112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327</v>
      </c>
      <c r="L1020" s="16">
        <v>454</v>
      </c>
      <c r="M1020" s="50" t="s">
        <v>344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113</v>
      </c>
      <c r="W1020" s="14"/>
      <c r="X1020" s="18"/>
      <c r="Y1020" s="16">
        <v>0</v>
      </c>
      <c r="Z1020" s="18">
        <f t="shared" si="340"/>
        <v>216322.93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114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329</v>
      </c>
      <c r="L1021" s="50">
        <v>270.49</v>
      </c>
      <c r="M1021" s="16" t="s">
        <v>345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115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330</v>
      </c>
      <c r="L1022" s="16">
        <v>511</v>
      </c>
      <c r="M1022" s="16" t="s">
        <v>346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347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332</v>
      </c>
      <c r="L1023" s="16">
        <v>1348.5</v>
      </c>
      <c r="M1023" s="16" t="s">
        <v>348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216747.91999999998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349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334</v>
      </c>
      <c r="L1024" s="16">
        <v>608.5</v>
      </c>
      <c r="M1024" s="16" t="s">
        <v>350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217144.88999999998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116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310</v>
      </c>
      <c r="L1025" s="16">
        <v>309.5</v>
      </c>
      <c r="M1025" s="30" t="s">
        <v>351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217144.88999999998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116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217144.88999999998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116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119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217144.88999999998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175</v>
      </c>
      <c r="D1028" s="16"/>
      <c r="E1028" s="16"/>
      <c r="F1028" s="16"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224405.24999999997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120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224405.24999999997</v>
      </c>
      <c r="AA1029" s="15" t="str">
        <f>C1029</f>
        <v>PREL .PROVVIGIONI MATURATE</v>
      </c>
      <c r="AB1029" s="24"/>
      <c r="AC1029" s="15" t="s">
        <v>163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121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224405.24999999997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122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224405.24999999997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123</v>
      </c>
      <c r="L1032" s="3">
        <f>SUM(L1012:L1026)+N1011+L1028+L1029</f>
        <v>102086.88999999996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224405.24999999997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119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146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124</v>
      </c>
      <c r="L1033" s="3">
        <f>L1032-M1032</f>
        <v>28445.76999999996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95302.449999999968</v>
      </c>
      <c r="AA1033" s="15" t="str">
        <f>C1033</f>
        <v>BONIFICO CATTOLICA</v>
      </c>
      <c r="AB1033" s="24"/>
      <c r="AC1033" s="71" t="s">
        <v>201</v>
      </c>
      <c r="AD1033" s="65"/>
      <c r="AE1033" s="65">
        <v>0</v>
      </c>
      <c r="AF1033" s="63">
        <f>SUM(AF985:AF1032)</f>
        <v>52129.3</v>
      </c>
      <c r="AG1033" s="25"/>
      <c r="AH1033" s="24" t="s">
        <v>125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148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8137.4699999999721</v>
      </c>
      <c r="AA1034" s="15" t="str">
        <f>C1034</f>
        <v>BONIFICO GENERALI</v>
      </c>
      <c r="AB1034" s="24"/>
      <c r="AC1034" s="71" t="s">
        <v>167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127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128</v>
      </c>
      <c r="L1035" s="3">
        <f>L1033-L1034</f>
        <v>526.96999999996842</v>
      </c>
      <c r="M1035" s="27" t="s">
        <v>168</v>
      </c>
      <c r="N1035" s="27">
        <f>O1035-L1034</f>
        <v>3.5099999999802094</v>
      </c>
      <c r="O1035" s="44">
        <f>Z1035+AU1035+N1011+SUM(L1014:L1025)+SUM(N1015:N1025)+L1029-D981-D984-D980+E982</f>
        <v>27922.309999999972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8137.4699999999721</v>
      </c>
      <c r="AA1035" s="57"/>
      <c r="AB1035" s="60"/>
      <c r="AC1035" s="60" t="s">
        <v>129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169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202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 t="s">
        <v>0</v>
      </c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130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170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171</v>
      </c>
      <c r="BP1038" s="8" t="s">
        <v>0</v>
      </c>
      <c r="BQ1038" s="9" t="s">
        <v>172</v>
      </c>
    </row>
    <row r="1039" spans="1:69" ht="16.8" customHeight="1" x14ac:dyDescent="0.35">
      <c r="A1039" s="14">
        <v>45315</v>
      </c>
      <c r="B1039" s="15" t="s">
        <v>173</v>
      </c>
      <c r="C1039" s="15" t="s">
        <v>174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8137.4699999999721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175</v>
      </c>
      <c r="BM1039" s="88">
        <f>BK1039</f>
        <v>45315</v>
      </c>
      <c r="BN1039" s="24" t="s">
        <v>175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176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8137.4699999999721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177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8137.4699999999721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178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8137.4699999999721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179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8137.4699999999721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180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181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8137.4699999999721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182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8137.4699999999721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183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8137.4699999999721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184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8137.4699999999721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185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8137.4699999999721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186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8137.4699999999721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187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8137.4699999999721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8137.4699999999721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188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8137.4699999999721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8137.4699999999721</v>
      </c>
      <c r="AA1053" s="15"/>
      <c r="AB1053" s="24"/>
      <c r="AC1053" s="64" t="s">
        <v>142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8137.4699999999721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143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8137.4699999999721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8137.4699999999721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144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8137.4699999999721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8137.4699999999721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8137.4699999999721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8137.4699999999721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8137.4699999999721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8137.4699999999721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145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8137.4699999999721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147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8137.4699999999721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149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8137.4699999999721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150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8137.4699999999721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8137.4699999999721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8137.4699999999721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8137.4699999999721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8137.4699999999721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8137.4699999999721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8137.4699999999721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/>
      <c r="AR1072" s="14"/>
      <c r="AS1072" s="18"/>
      <c r="AT1072" s="16">
        <v>0</v>
      </c>
      <c r="AU1072" s="18">
        <f t="shared" ref="AU1072:AU1103" si="364">(AS1072-AT1072)+AU1071</f>
        <v>0</v>
      </c>
      <c r="AV1072" s="15"/>
      <c r="AX1072" s="14"/>
      <c r="AY1072" s="18"/>
      <c r="AZ1072" s="16">
        <v>0</v>
      </c>
      <c r="BA1072" s="18">
        <f t="shared" ref="BA1072:BA1103" si="365">(AY1072-AZ1072)+BA1071</f>
        <v>0</v>
      </c>
      <c r="BB1072" s="15"/>
      <c r="BD1072" s="14"/>
      <c r="BE1072" s="18"/>
      <c r="BF1072" s="16">
        <v>0</v>
      </c>
      <c r="BG1072" s="18">
        <f t="shared" ref="BG1072:BG1103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352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85243.339999999953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8137.4699999999721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8137.4699999999721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152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8137.4699999999721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97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217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8137.4699999999721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100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296</v>
      </c>
      <c r="L1077" s="16">
        <v>908</v>
      </c>
      <c r="M1077" s="16" t="s">
        <v>343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8137.4699999999721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154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314</v>
      </c>
      <c r="L1078" s="16">
        <v>0.01</v>
      </c>
      <c r="M1078" s="16" t="s">
        <v>315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8137.4699999999721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106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353</v>
      </c>
      <c r="L1079" s="16">
        <v>576.5</v>
      </c>
      <c r="M1079" s="16" t="s">
        <v>354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194</v>
      </c>
      <c r="X1079" s="18">
        <v>0</v>
      </c>
      <c r="Y1079" s="16"/>
      <c r="Z1079" s="18">
        <f t="shared" si="362"/>
        <v>8137.4699999999721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155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317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8137.4699999999721</v>
      </c>
      <c r="AA1080" s="15"/>
      <c r="AB1080" s="24"/>
      <c r="AC1080" s="64" t="s">
        <v>156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112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327</v>
      </c>
      <c r="L1081" s="16">
        <v>454</v>
      </c>
      <c r="M1081" s="50" t="s">
        <v>344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113</v>
      </c>
      <c r="W1081" s="14"/>
      <c r="X1081" s="18"/>
      <c r="Y1081" s="16">
        <v>0</v>
      </c>
      <c r="Z1081" s="18">
        <f t="shared" si="362"/>
        <v>8137.4699999999721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114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329</v>
      </c>
      <c r="L1082" s="50">
        <v>270.49</v>
      </c>
      <c r="M1082" s="16" t="s">
        <v>345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8137.4699999999721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115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330</v>
      </c>
      <c r="L1083" s="16">
        <v>511</v>
      </c>
      <c r="M1083" s="16" t="s">
        <v>346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8137.4699999999721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355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356</v>
      </c>
      <c r="L1084" s="16">
        <v>984.5</v>
      </c>
      <c r="M1084" s="16" t="s">
        <v>348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12496.459999999972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357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334</v>
      </c>
      <c r="L1085" s="16">
        <v>608.5</v>
      </c>
      <c r="M1085" s="16" t="s">
        <v>350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12968.459999999972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116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310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12968.459999999972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116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12968.459999999972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116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119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12968.459999999972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175</v>
      </c>
      <c r="D1089" s="16"/>
      <c r="E1089" s="16"/>
      <c r="F1089" s="16"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21286.38999999997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120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21286.38999999997</v>
      </c>
      <c r="AA1090" s="15" t="str">
        <f>C1090</f>
        <v>PREL .PROVVIGIONI MATURATE</v>
      </c>
      <c r="AB1090" s="24"/>
      <c r="AC1090" s="15" t="s">
        <v>163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121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21286.38999999997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122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21286.38999999997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123</v>
      </c>
      <c r="L1093" s="3">
        <f>SUM(L1073:L1087)+N1072+L1089+L1090</f>
        <v>111322.28999999995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21286.38999999997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119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146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124</v>
      </c>
      <c r="L1094" s="3">
        <f>L1093-M1093</f>
        <v>38965.949999999953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21286.38999999997</v>
      </c>
      <c r="AA1094" s="15"/>
      <c r="AB1094" s="24"/>
      <c r="AC1094" s="71" t="s">
        <v>201</v>
      </c>
      <c r="AD1094" s="65"/>
      <c r="AE1094" s="65">
        <v>0</v>
      </c>
      <c r="AF1094" s="63">
        <f>SUM(AF1046:AF1093)</f>
        <v>54731.97</v>
      </c>
      <c r="AG1094" s="25"/>
      <c r="AH1094" s="24" t="s">
        <v>125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148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21286.38999999997</v>
      </c>
      <c r="AA1095" s="15"/>
      <c r="AB1095" s="24"/>
      <c r="AC1095" s="71" t="s">
        <v>167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127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128</v>
      </c>
      <c r="L1096" s="3">
        <f>L1094-L1095</f>
        <v>0</v>
      </c>
      <c r="M1096" s="27" t="s">
        <v>168</v>
      </c>
      <c r="N1096" s="27">
        <f>O1096-L1095</f>
        <v>894.02999999998428</v>
      </c>
      <c r="O1096" s="44">
        <f>Z1096+AU1096+N1072+SUM(L1075:L1086)+SUM(N1076:N1086)+L1090-D1042-D1045-D1041+E1043</f>
        <v>39859.979999999974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21286.38999999997</v>
      </c>
      <c r="AA1096" s="57"/>
      <c r="AB1096" s="60"/>
      <c r="AC1096" s="60" t="s">
        <v>129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169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202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 t="s">
        <v>0</v>
      </c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130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170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171</v>
      </c>
      <c r="BP1099" s="8" t="s">
        <v>0</v>
      </c>
      <c r="BQ1099" s="9" t="s">
        <v>172</v>
      </c>
    </row>
    <row r="1100" spans="1:69" ht="16.8" customHeight="1" x14ac:dyDescent="0.35">
      <c r="A1100" s="14">
        <v>45316</v>
      </c>
      <c r="B1100" s="15" t="s">
        <v>173</v>
      </c>
      <c r="C1100" s="15" t="s">
        <v>174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21286.38999999997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175</v>
      </c>
      <c r="BM1100" s="88">
        <f>BK1100</f>
        <v>45316</v>
      </c>
      <c r="BN1100" s="24" t="s">
        <v>175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176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21286.38999999997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177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21286.38999999997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178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21286.38999999997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179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21286.38999999997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/>
      <c r="B1105" s="15"/>
      <c r="C1105" s="15" t="s">
        <v>180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181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21286.38999999997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/>
      <c r="B1106" s="15" t="s">
        <v>42</v>
      </c>
      <c r="C1106" s="15" t="s">
        <v>182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21286.38999999997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183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21286.38999999997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/>
      <c r="B1108" s="15"/>
      <c r="C1108" s="15" t="s">
        <v>184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21286.38999999997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185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21286.38999999997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186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21286.38999999997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187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21286.38999999997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21286.38999999997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188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21286.38999999997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21286.38999999997</v>
      </c>
      <c r="AA1114" s="15"/>
      <c r="AB1114" s="24"/>
      <c r="AC1114" s="64" t="s">
        <v>142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21286.38999999997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143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21286.38999999997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21286.38999999997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144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21286.38999999997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21286.38999999997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21286.38999999997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21286.38999999997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21286.38999999997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21286.38999999997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145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21286.38999999997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147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21286.38999999997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149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21286.38999999997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150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21286.38999999997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21286.38999999997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21286.38999999997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21286.38999999997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21286.38999999997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21286.38999999997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21286.38999999997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/>
      <c r="AR1133" s="14"/>
      <c r="AS1133" s="18"/>
      <c r="AT1133" s="16">
        <v>0</v>
      </c>
      <c r="AU1133" s="18">
        <f t="shared" ref="AU1133:AU1164" si="386">(AS1133-AT1133)+AU1132</f>
        <v>0</v>
      </c>
      <c r="AV1133" s="15"/>
      <c r="AX1133" s="14"/>
      <c r="AY1133" s="18"/>
      <c r="AZ1133" s="16">
        <v>0</v>
      </c>
      <c r="BA1133" s="18">
        <f t="shared" ref="BA1133:BA1164" si="387">(AY1133-AZ1133)+BA1132</f>
        <v>0</v>
      </c>
      <c r="BB1133" s="15"/>
      <c r="BD1133" s="14"/>
      <c r="BE1133" s="18"/>
      <c r="BF1133" s="16">
        <v>0</v>
      </c>
      <c r="BG1133" s="18">
        <f t="shared" ref="BG1133:BG1164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358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91511.879999999946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21286.38999999997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21286.38999999997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152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21286.38999999997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97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217</v>
      </c>
      <c r="L1137" s="73">
        <v>204</v>
      </c>
      <c r="M1137" s="30" t="s">
        <v>359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21286.38999999997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100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296</v>
      </c>
      <c r="L1138" s="16">
        <v>908</v>
      </c>
      <c r="M1138" s="16" t="s">
        <v>343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21286.38999999997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154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314</v>
      </c>
      <c r="L1139" s="16">
        <v>0.01</v>
      </c>
      <c r="M1139" s="16" t="s">
        <v>315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21286.38999999997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106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353</v>
      </c>
      <c r="L1140" s="16">
        <v>576.5</v>
      </c>
      <c r="M1140" s="16" t="s">
        <v>354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194</v>
      </c>
      <c r="X1140" s="18">
        <v>0</v>
      </c>
      <c r="Y1140" s="16"/>
      <c r="Z1140" s="18">
        <f t="shared" si="384"/>
        <v>21286.38999999997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155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317</v>
      </c>
      <c r="L1141" s="16">
        <v>1000</v>
      </c>
      <c r="M1141" s="50" t="s">
        <v>360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21286.38999999997</v>
      </c>
      <c r="AA1141" s="15"/>
      <c r="AB1141" s="24"/>
      <c r="AC1141" s="64" t="s">
        <v>156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112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327</v>
      </c>
      <c r="L1142" s="16">
        <v>454</v>
      </c>
      <c r="M1142" s="50" t="s">
        <v>344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113</v>
      </c>
      <c r="W1142" s="14"/>
      <c r="X1142" s="18"/>
      <c r="Y1142" s="16">
        <v>0</v>
      </c>
      <c r="Z1142" s="18">
        <f t="shared" si="384"/>
        <v>21286.38999999997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114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329</v>
      </c>
      <c r="L1143" s="50">
        <v>270.49</v>
      </c>
      <c r="M1143" s="16" t="s">
        <v>345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21286.38999999997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115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330</v>
      </c>
      <c r="L1144" s="16">
        <v>511</v>
      </c>
      <c r="M1144" s="16" t="s">
        <v>346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21286.38999999997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361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116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356</v>
      </c>
      <c r="L1145" s="16">
        <v>984.5</v>
      </c>
      <c r="M1145" s="16" t="s">
        <v>348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21286.38999999997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362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116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334</v>
      </c>
      <c r="L1146" s="16">
        <v>608.5</v>
      </c>
      <c r="M1146" s="16" t="s">
        <v>350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21286.38999999997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116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310</v>
      </c>
      <c r="L1147" s="16">
        <v>309.5</v>
      </c>
      <c r="M1147" s="30" t="s">
        <v>363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21286.38999999997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116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364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21286.38999999997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116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119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21286.38999999997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175</v>
      </c>
      <c r="D1150" s="16"/>
      <c r="E1150" s="16"/>
      <c r="F1150" s="16"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29054.929999999971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120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29054.929999999971</v>
      </c>
      <c r="AA1151" s="15" t="str">
        <f>C1151</f>
        <v>PREL .PROVVIGIONI MATURATE</v>
      </c>
      <c r="AB1151" s="24"/>
      <c r="AC1151" s="15" t="s">
        <v>163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121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29054.929999999971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122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29054.929999999971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123</v>
      </c>
      <c r="L1154" s="3">
        <f>SUM(L1134:L1148)+N1133+L1150+L1151</f>
        <v>134837.32999999996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29054.929999999971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119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146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124</v>
      </c>
      <c r="L1155" s="3">
        <f>L1154-M1154</f>
        <v>60738.479999999952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29054.929999999971</v>
      </c>
      <c r="AA1155" s="15"/>
      <c r="AB1155" s="24"/>
      <c r="AC1155" s="71" t="s">
        <v>201</v>
      </c>
      <c r="AD1155" s="65"/>
      <c r="AE1155" s="65">
        <v>0</v>
      </c>
      <c r="AF1155" s="63">
        <f>SUM(AF1107:AF1154)</f>
        <v>56231.97</v>
      </c>
      <c r="AG1155" s="25"/>
      <c r="AH1155" s="24" t="s">
        <v>125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148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29054.929999999971</v>
      </c>
      <c r="AA1156" s="15"/>
      <c r="AB1156" s="24"/>
      <c r="AC1156" s="71" t="s">
        <v>167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127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128</v>
      </c>
      <c r="L1157" s="3">
        <f>L1155-L1156</f>
        <v>0</v>
      </c>
      <c r="M1157" s="27" t="s">
        <v>168</v>
      </c>
      <c r="N1157" s="27">
        <f>O1157-L1156</f>
        <v>-3513.5400000000154</v>
      </c>
      <c r="O1157" s="44">
        <f>Z1157+AU1157+N1133+SUM(L1136:L1147)+SUM(N1137:N1147)+L1151-D1103-D1106-D1102+E1104</f>
        <v>57224.939999999973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29054.929999999971</v>
      </c>
      <c r="AA1157" s="57"/>
      <c r="AB1157" s="60"/>
      <c r="AC1157" s="60" t="s">
        <v>129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169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202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130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170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171</v>
      </c>
      <c r="BP1160" s="8" t="s">
        <v>0</v>
      </c>
      <c r="BQ1160" s="9" t="s">
        <v>172</v>
      </c>
    </row>
    <row r="1161" spans="1:69" ht="16.8" customHeight="1" x14ac:dyDescent="0.35">
      <c r="A1161" s="14">
        <v>45317</v>
      </c>
      <c r="B1161" s="15" t="s">
        <v>173</v>
      </c>
      <c r="C1161" s="15" t="s">
        <v>174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29054.929999999971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175</v>
      </c>
      <c r="BM1161" s="88">
        <f>BK1161</f>
        <v>45317</v>
      </c>
      <c r="BN1161" s="24" t="s">
        <v>175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176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29054.929999999971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177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29054.929999999971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/>
      <c r="B1164" s="15">
        <v>795</v>
      </c>
      <c r="C1164" s="15" t="s">
        <v>178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29054.929999999971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/>
      <c r="B1165" s="16">
        <f>B1164+B1104</f>
        <v>2993.27</v>
      </c>
      <c r="C1165" s="15" t="s">
        <v>179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29054.929999999971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180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181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29054.929999999971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182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29054.929999999971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183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29054.929999999971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184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29054.929999999971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185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29054.929999999971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186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29054.929999999971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187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29054.929999999971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29054.929999999971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188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29054.929999999971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29054.929999999971</v>
      </c>
      <c r="AA1175" s="15"/>
      <c r="AB1175" s="24"/>
      <c r="AC1175" s="64" t="s">
        <v>142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29054.929999999971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143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29054.929999999971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29054.929999999971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144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29054.929999999971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29054.929999999971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29054.929999999971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29054.929999999971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29054.929999999971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29054.929999999971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145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29054.929999999971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147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29054.929999999971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149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29054.929999999971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150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29054.929999999971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29054.929999999971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29054.929999999971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29054.929999999971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29054.929999999971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29054.929999999971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29054.929999999971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/>
      <c r="AR1194" s="14"/>
      <c r="AS1194" s="18"/>
      <c r="AT1194" s="16">
        <v>0</v>
      </c>
      <c r="AU1194" s="18">
        <f t="shared" ref="AU1194:AU1225" si="406">(AS1194-AT1194)+AU1193</f>
        <v>0</v>
      </c>
      <c r="AV1194" s="15"/>
      <c r="AX1194" s="14"/>
      <c r="AY1194" s="18"/>
      <c r="AZ1194" s="16">
        <v>0</v>
      </c>
      <c r="BA1194" s="18">
        <f t="shared" ref="BA1194:BA1225" si="407">(AY1194-AZ1194)+BA1193</f>
        <v>0</v>
      </c>
      <c r="BB1194" s="15"/>
      <c r="BD1194" s="14"/>
      <c r="BE1194" s="18"/>
      <c r="BF1194" s="16">
        <v>0</v>
      </c>
      <c r="BG1194" s="18">
        <f t="shared" ref="BG1194:BG1225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132238.32999999996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29054.929999999971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29054.929999999971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152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29054.929999999971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97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365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29054.929999999971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100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360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29054.929999999971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154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343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29054.929999999971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106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366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194</v>
      </c>
      <c r="X1201" s="18">
        <v>0</v>
      </c>
      <c r="Y1201" s="16"/>
      <c r="Z1201" s="18">
        <f t="shared" si="404"/>
        <v>29054.929999999971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155</v>
      </c>
      <c r="D1202" s="16"/>
      <c r="E1202" s="16"/>
      <c r="F1202" s="1">
        <v>0</v>
      </c>
      <c r="G1202" s="16">
        <v>0</v>
      </c>
      <c r="H1202" s="16"/>
      <c r="I1202" s="4"/>
      <c r="J1202" s="139"/>
      <c r="K1202" s="140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29054.929999999971</v>
      </c>
      <c r="AA1202" s="15"/>
      <c r="AB1202" s="24"/>
      <c r="AC1202" s="64" t="s">
        <v>156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112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367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113</v>
      </c>
      <c r="W1203" s="14"/>
      <c r="X1203" s="18"/>
      <c r="Y1203" s="16">
        <v>0</v>
      </c>
      <c r="Z1203" s="18">
        <f t="shared" si="404"/>
        <v>29054.929999999971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114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29054.929999999971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115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29054.929999999971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368</v>
      </c>
      <c r="D1206" s="16"/>
      <c r="E1206" s="16"/>
      <c r="F1206" s="16">
        <v>1317</v>
      </c>
      <c r="G1206" s="16"/>
      <c r="H1206" s="16"/>
      <c r="I1206" s="4"/>
      <c r="J1206" s="139"/>
      <c r="K1206" s="29" t="s">
        <v>369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30371.929999999971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370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32892.919999999969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371</v>
      </c>
      <c r="D1208" s="16"/>
      <c r="E1208" s="16"/>
      <c r="F1208" s="16">
        <v>1533</v>
      </c>
      <c r="G1208" s="16"/>
      <c r="H1208" s="16"/>
      <c r="I1208" s="4"/>
      <c r="J1208" s="139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34425.919999999969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372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40383.419999999969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373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119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45672.819999999971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175</v>
      </c>
      <c r="D1211" s="16"/>
      <c r="E1211" s="16"/>
      <c r="F1211" s="16">
        <v>24309.56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24309.56</v>
      </c>
      <c r="Y1211" s="16">
        <f>G1211</f>
        <v>0</v>
      </c>
      <c r="Z1211" s="18">
        <f t="shared" si="404"/>
        <v>69982.379999999976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120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69982.379999999976</v>
      </c>
      <c r="AA1212" s="15" t="str">
        <f>C1212</f>
        <v>PREL .PROVVIGIONI MATURATE</v>
      </c>
      <c r="AB1212" s="24"/>
      <c r="AC1212" s="15" t="s">
        <v>163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121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69982.379999999976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122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69982.379999999976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374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123</v>
      </c>
      <c r="L1215" s="3">
        <f>SUM(L1195:L1209)+N1194+L1211+L1212</f>
        <v>140746.27999999997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69982.379999999976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119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375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124</v>
      </c>
      <c r="L1216" s="3">
        <f>L1215-M1215</f>
        <v>65732.749999999971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69807.379999999976</v>
      </c>
      <c r="AA1216" s="16" t="str">
        <f>C1216</f>
        <v>BONIFICO ZOTTI PATRIZIA</v>
      </c>
      <c r="AB1216" s="24"/>
      <c r="AC1216" s="71" t="s">
        <v>201</v>
      </c>
      <c r="AD1216" s="65"/>
      <c r="AE1216" s="65">
        <v>0</v>
      </c>
      <c r="AF1216" s="63">
        <f>SUM(AF1168:AF1215)</f>
        <v>56271.47</v>
      </c>
      <c r="AG1216" s="25"/>
      <c r="AH1216" s="24" t="s">
        <v>125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376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69781.379999999976</v>
      </c>
      <c r="AA1217" s="15" t="str">
        <f>C1217</f>
        <v>BONIFICO RIMBORSO MARINI ALESSIO</v>
      </c>
      <c r="AB1217" s="24"/>
      <c r="AC1217" s="71" t="s">
        <v>167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127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128</v>
      </c>
      <c r="L1218" s="3">
        <f>L1216-L1217</f>
        <v>0</v>
      </c>
      <c r="M1218" s="27" t="s">
        <v>168</v>
      </c>
      <c r="N1218" s="27">
        <f>O1218-L1217</f>
        <v>7929.4699999999721</v>
      </c>
      <c r="O1218" s="44">
        <f>Z1218+AU1218+N1194+SUM(L1197:L1208)+SUM(N1198:N1208)+L1212-D1164-D1167-D1163+E1165</f>
        <v>73662.219999999972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69781.379999999976</v>
      </c>
      <c r="AA1218" s="57"/>
      <c r="AB1218" s="60"/>
      <c r="AC1218" s="60" t="s">
        <v>129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169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202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 t="s">
        <v>0</v>
      </c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130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170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171</v>
      </c>
      <c r="BP1221" s="8" t="s">
        <v>0</v>
      </c>
      <c r="BQ1221" s="9" t="s">
        <v>172</v>
      </c>
    </row>
    <row r="1222" spans="1:69" ht="16.8" customHeight="1" x14ac:dyDescent="0.35">
      <c r="A1222" s="14">
        <v>45320</v>
      </c>
      <c r="B1222" s="15" t="s">
        <v>173</v>
      </c>
      <c r="C1222" s="15" t="s">
        <v>174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69781.379999999976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175</v>
      </c>
      <c r="BM1222" s="88">
        <f>BK1222</f>
        <v>45320</v>
      </c>
      <c r="BN1222" s="24" t="s">
        <v>175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176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69781.379999999976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177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69781.379999999976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/>
      <c r="B1225" s="15">
        <v>328</v>
      </c>
      <c r="C1225" s="15" t="s">
        <v>178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69781.379999999976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/>
      <c r="B1226" s="16">
        <f>B1225+B1165</f>
        <v>3321.27</v>
      </c>
      <c r="C1226" s="15" t="s">
        <v>179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69781.379999999976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180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181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69781.379999999976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182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69781.379999999976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183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69781.379999999976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184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69781.379999999976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185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69781.379999999976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186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69781.379999999976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187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69781.379999999976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69781.379999999976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188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69781.379999999976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69781.379999999976</v>
      </c>
      <c r="AA1236" s="15"/>
      <c r="AB1236" s="24"/>
      <c r="AC1236" s="64" t="s">
        <v>142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69781.379999999976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143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69781.379999999976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69781.379999999976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144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69781.379999999976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69781.379999999976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69781.379999999976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69781.379999999976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69781.379999999976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69781.379999999976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145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69781.379999999976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147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69781.379999999976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149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69781.379999999976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150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69781.379999999976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69781.379999999976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69781.379999999976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69781.379999999976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69781.379999999976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69781.379999999976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69781.379999999976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/>
      <c r="AR1255" s="14"/>
      <c r="AS1255" s="18"/>
      <c r="AT1255" s="16">
        <v>0</v>
      </c>
      <c r="AU1255" s="18">
        <f t="shared" ref="AU1255:AU1286" si="427">(AS1255-AT1255)+AU1254</f>
        <v>0</v>
      </c>
      <c r="AV1255" s="15"/>
      <c r="AX1255" s="14"/>
      <c r="AY1255" s="18"/>
      <c r="AZ1255" s="16">
        <v>0</v>
      </c>
      <c r="BA1255" s="18">
        <f t="shared" ref="BA1255:BA1286" si="428">(AY1255-AZ1255)+BA1254</f>
        <v>0</v>
      </c>
      <c r="BB1255" s="15"/>
      <c r="BD1255" s="14"/>
      <c r="BE1255" s="18"/>
      <c r="BF1255" s="16">
        <v>0</v>
      </c>
      <c r="BG1255" s="18">
        <f t="shared" ref="BG1255:BG1286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135478.77999999997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69781.379999999976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69781.379999999976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152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69781.379999999976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97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365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69781.379999999976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100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360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69781.379999999976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154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343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69781.379999999976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106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366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194</v>
      </c>
      <c r="X1262" s="18">
        <v>0</v>
      </c>
      <c r="Y1262" s="16"/>
      <c r="Z1262" s="18">
        <f t="shared" si="425"/>
        <v>69781.379999999976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155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0" t="s">
        <v>377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69781.379999999976</v>
      </c>
      <c r="AA1263" s="15"/>
      <c r="AB1263" s="24"/>
      <c r="AC1263" s="64" t="s">
        <v>156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112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378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113</v>
      </c>
      <c r="W1264" s="14"/>
      <c r="X1264" s="18"/>
      <c r="Y1264" s="16">
        <v>0</v>
      </c>
      <c r="Z1264" s="18">
        <f t="shared" si="425"/>
        <v>69781.379999999976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114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378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69781.379999999976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115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379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69781.379999999976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380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369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70296.379999999976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116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381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70296.379999999976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116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382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70296.379999999976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116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70296.379999999976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116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119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70296.379999999976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175</v>
      </c>
      <c r="D1272" s="16"/>
      <c r="E1272" s="16"/>
      <c r="F1272" s="16">
        <v>2764.95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</v>
      </c>
      <c r="Y1272" s="16">
        <f>G1272</f>
        <v>0</v>
      </c>
      <c r="Z1272" s="18">
        <f t="shared" si="425"/>
        <v>73061.329999999973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120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73061.329999999973</v>
      </c>
      <c r="AA1273" s="15" t="str">
        <f>C1273</f>
        <v>PREL .PROVVIGIONI MATURATE</v>
      </c>
      <c r="AB1273" s="24"/>
      <c r="AC1273" s="15" t="s">
        <v>163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121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73061.329999999973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122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73061.329999999973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123</v>
      </c>
      <c r="L1276" s="3">
        <f>SUM(L1256:L1270)+N1255+L1272+L1273</f>
        <v>165403.86999999997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73061.329999999973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119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374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124</v>
      </c>
      <c r="L1277" s="3">
        <f>L1276-M1276</f>
        <v>87304.729999999952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1">
        <f>G1277</f>
        <v>39.5</v>
      </c>
      <c r="Z1277" s="142">
        <f t="shared" si="425"/>
        <v>73021.829999999973</v>
      </c>
      <c r="AA1277" s="143" t="str">
        <f>C1277</f>
        <v>RIMBORSO VISMARA</v>
      </c>
      <c r="AB1277" s="24"/>
      <c r="AC1277" s="71" t="s">
        <v>201</v>
      </c>
      <c r="AD1277" s="65"/>
      <c r="AE1277" s="65">
        <v>0</v>
      </c>
      <c r="AF1277" s="63">
        <f>SUM(AF1229:AF1276)</f>
        <v>56271.47</v>
      </c>
      <c r="AG1277" s="25"/>
      <c r="AH1277" s="24" t="s">
        <v>125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148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73021.829999999973</v>
      </c>
      <c r="AA1278" s="15"/>
      <c r="AB1278" s="24"/>
      <c r="AC1278" s="71" t="s">
        <v>167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127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128</v>
      </c>
      <c r="L1279" s="3">
        <f>L1277-L1278</f>
        <v>0</v>
      </c>
      <c r="M1279" s="27" t="s">
        <v>168</v>
      </c>
      <c r="N1279" s="27">
        <f>O1279-L1278</f>
        <v>2281.0999999999767</v>
      </c>
      <c r="O1279" s="44">
        <f>Z1279+AU1279+N1255+SUM(L1258:L1269)+SUM(N1259:N1269)+L1273-D1225-D1228-D1224+E1226</f>
        <v>89585.829999999973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73021.829999999973</v>
      </c>
      <c r="AA1279" s="57"/>
      <c r="AB1279" s="60"/>
      <c r="AC1279" s="60" t="s">
        <v>129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169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202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 t="s">
        <v>0</v>
      </c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130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170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171</v>
      </c>
      <c r="BP1282" s="8" t="s">
        <v>0</v>
      </c>
      <c r="BQ1282" s="9" t="s">
        <v>172</v>
      </c>
    </row>
    <row r="1283" spans="1:69" ht="16.8" customHeight="1" x14ac:dyDescent="0.35">
      <c r="A1283" s="14">
        <v>45321</v>
      </c>
      <c r="B1283" s="15" t="s">
        <v>173</v>
      </c>
      <c r="C1283" s="15" t="s">
        <v>174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73021.829999999973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175</v>
      </c>
      <c r="BM1283" s="88">
        <f>BK1283</f>
        <v>45321</v>
      </c>
      <c r="BN1283" s="24" t="s">
        <v>175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176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73021.829999999973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177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73021.829999999973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178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73021.829999999973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/>
      <c r="B1287" s="16">
        <f>B1286+B1226</f>
        <v>3321.27</v>
      </c>
      <c r="C1287" s="15" t="s">
        <v>179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73021.829999999973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/>
      <c r="B1288" s="15"/>
      <c r="C1288" s="15" t="s">
        <v>180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181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73021.829999999973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182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73021.829999999973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183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73021.829999999973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184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73021.829999999973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185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73021.829999999973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186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73021.829999999973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187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73021.829999999973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73021.829999999973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188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73021.829999999973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73021.829999999973</v>
      </c>
      <c r="AA1297" s="15"/>
      <c r="AB1297" s="24"/>
      <c r="AC1297" s="64" t="s">
        <v>142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73021.829999999973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143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73021.829999999973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73021.829999999973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144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73021.829999999973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73021.829999999973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73021.829999999973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73021.829999999973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73021.829999999973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73021.829999999973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145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73021.829999999973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147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73021.829999999973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149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73021.829999999973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150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73021.829999999973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73021.829999999973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73021.829999999973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73021.829999999973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73021.829999999973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73021.829999999973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73021.829999999973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/>
      <c r="AR1316" s="14"/>
      <c r="AS1316" s="18"/>
      <c r="AT1316" s="16">
        <v>0</v>
      </c>
      <c r="AU1316" s="18">
        <f t="shared" ref="AU1316:AU1347" si="447">(AS1316-AT1316)+AU1315</f>
        <v>0</v>
      </c>
      <c r="AV1316" s="15"/>
      <c r="AX1316" s="14"/>
      <c r="AY1316" s="18"/>
      <c r="AZ1316" s="16">
        <v>0</v>
      </c>
      <c r="BA1316" s="18">
        <f t="shared" ref="BA1316:BA1347" si="448">(AY1316-AZ1316)+BA1315</f>
        <v>0</v>
      </c>
      <c r="BB1316" s="15"/>
      <c r="BD1316" s="14"/>
      <c r="BE1316" s="18"/>
      <c r="BF1316" s="16">
        <v>0</v>
      </c>
      <c r="BG1316" s="18">
        <f t="shared" ref="BG1316:BG1347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157908.27999999997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73021.829999999973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73021.829999999973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152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73021.829999999973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97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365</v>
      </c>
      <c r="L1320" s="73">
        <v>193</v>
      </c>
      <c r="M1320" s="16" t="s">
        <v>381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73021.829999999973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383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360</v>
      </c>
      <c r="L1321" s="50">
        <v>337</v>
      </c>
      <c r="M1321" s="16" t="s">
        <v>378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73021.829999999973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154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343</v>
      </c>
      <c r="L1322" s="16">
        <v>1045</v>
      </c>
      <c r="M1322" s="16" t="s">
        <v>382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73021.829999999973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209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366</v>
      </c>
      <c r="L1323" s="30">
        <v>294.5</v>
      </c>
      <c r="M1323" s="30" t="s">
        <v>384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194</v>
      </c>
      <c r="X1323" s="18">
        <v>0</v>
      </c>
      <c r="Y1323" s="16"/>
      <c r="Z1323" s="18">
        <f t="shared" si="445"/>
        <v>73021.829999999973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385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0" t="s">
        <v>377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73021.829999999973</v>
      </c>
      <c r="AA1324" s="15"/>
      <c r="AB1324" s="24"/>
      <c r="AC1324" s="64" t="s">
        <v>156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112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386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113</v>
      </c>
      <c r="W1325" s="14"/>
      <c r="X1325" s="18"/>
      <c r="Y1325" s="16">
        <v>0</v>
      </c>
      <c r="Z1325" s="18">
        <f t="shared" si="445"/>
        <v>73021.829999999973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114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378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73021.829999999973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115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379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73021.829999999973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116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369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73021.829999999973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116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387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73021.829999999973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116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388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73021.829999999973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116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73021.829999999973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389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116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119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73021.829999999973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390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175</v>
      </c>
      <c r="D1333" s="16"/>
      <c r="E1333" s="16"/>
      <c r="F1333" s="16">
        <v>23559.09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</v>
      </c>
      <c r="Y1333" s="16">
        <f>G1333</f>
        <v>1956.3</v>
      </c>
      <c r="Z1333" s="18">
        <f t="shared" si="445"/>
        <v>94624.619999999966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120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94480.759999999966</v>
      </c>
      <c r="AA1334" s="15" t="str">
        <f>C1334</f>
        <v>PREL .PROVVIGIONI MATURATE</v>
      </c>
      <c r="AB1334" s="24"/>
      <c r="AC1334" s="15" t="s">
        <v>163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121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94480.759999999966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122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94480.759999999966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123</v>
      </c>
      <c r="L1337" s="3">
        <f>SUM(L1317:L1331)+N1316+L1333+L1334</f>
        <v>178634.31999999998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94480.759999999966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119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146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124</v>
      </c>
      <c r="L1338" s="3">
        <f>L1337-M1337</f>
        <v>99231.939999999973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94480.759999999966</v>
      </c>
      <c r="AA1338" s="15"/>
      <c r="AB1338" s="24"/>
      <c r="AC1338" s="71" t="s">
        <v>201</v>
      </c>
      <c r="AD1338" s="65"/>
      <c r="AE1338" s="65">
        <v>0</v>
      </c>
      <c r="AF1338" s="63">
        <f>SUM(AF1290:AF1337)</f>
        <v>57401.06</v>
      </c>
      <c r="AG1338" s="25"/>
      <c r="AH1338" s="24" t="s">
        <v>125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148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94480.759999999966</v>
      </c>
      <c r="AA1339" s="15"/>
      <c r="AB1339" s="24"/>
      <c r="AC1339" s="71" t="s">
        <v>167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127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128</v>
      </c>
      <c r="L1340" s="3">
        <f>L1338-L1339</f>
        <v>0</v>
      </c>
      <c r="M1340" s="27" t="s">
        <v>168</v>
      </c>
      <c r="N1340" s="27">
        <f>O1340-L1339</f>
        <v>4603.2399999999616</v>
      </c>
      <c r="O1340" s="44">
        <f>Z1340+AU1340+N1316+SUM(L1319:L1330)+SUM(N1320:N1330)+L1334-D1286-D1289-D1285+E1287</f>
        <v>103835.17999999996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94480.759999999966</v>
      </c>
      <c r="AA1340" s="57"/>
      <c r="AB1340" s="60"/>
      <c r="AC1340" s="60" t="s">
        <v>129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169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202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130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170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171</v>
      </c>
      <c r="BP1343" s="8" t="s">
        <v>0</v>
      </c>
      <c r="BQ1343" s="9" t="s">
        <v>172</v>
      </c>
    </row>
    <row r="1344" spans="1:69" ht="16.8" customHeight="1" x14ac:dyDescent="0.35">
      <c r="A1344" s="14">
        <v>45322</v>
      </c>
      <c r="B1344" s="15" t="s">
        <v>173</v>
      </c>
      <c r="C1344" s="15" t="s">
        <v>174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94480.759999999966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175</v>
      </c>
      <c r="BM1344" s="88">
        <f>BK1344</f>
        <v>45322</v>
      </c>
      <c r="BN1344" s="24" t="s">
        <v>175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176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94480.759999999966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177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94480.759999999966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178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94480.759999999966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391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94480.759999999966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180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181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94480.759999999966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182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94480.759999999966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183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94480.759999999966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184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94480.759999999966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185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94480.759999999966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186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94480.759999999966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187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94480.759999999966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94480.759999999966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188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94480.759999999966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94480.759999999966</v>
      </c>
      <c r="AA1358" s="15"/>
      <c r="AB1358" s="24"/>
      <c r="AC1358" s="64" t="s">
        <v>142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94480.759999999966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143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94480.759999999966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94480.759999999966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144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94480.759999999966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94480.759999999966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94480.759999999966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94480.759999999966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94480.759999999966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94480.759999999966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145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146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94480.759999999966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147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148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94480.759999999966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149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94480.759999999966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150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94480.759999999966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94480.759999999966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94480.759999999966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94480.759999999966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94480.759999999966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94480.759999999966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94480.759999999966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/>
      <c r="AR1377" s="14"/>
      <c r="AS1377" s="18"/>
      <c r="AT1377" s="16">
        <v>0</v>
      </c>
      <c r="AU1377" s="18">
        <f t="shared" ref="AU1377:AU1408" si="467">(AS1377-AT1377)+AU1376</f>
        <v>0</v>
      </c>
      <c r="AV1377" s="15"/>
      <c r="AX1377" s="14"/>
      <c r="AY1377" s="18"/>
      <c r="AZ1377" s="16">
        <v>0</v>
      </c>
      <c r="BA1377" s="18">
        <f t="shared" ref="BA1377:BA1408" si="468">(AY1377-AZ1377)+BA1376</f>
        <v>0</v>
      </c>
      <c r="BB1377" s="15"/>
      <c r="BD1377" s="14"/>
      <c r="BE1377" s="18"/>
      <c r="BF1377" s="16">
        <v>0</v>
      </c>
      <c r="BG1377" s="18">
        <f t="shared" ref="BG1377:BG1408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74244.879999999961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94480.759999999966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94480.759999999966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152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94480.759999999966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97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365</v>
      </c>
      <c r="L1381" s="73">
        <v>193</v>
      </c>
      <c r="M1381" s="16" t="s">
        <v>392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94480.759999999966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100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360</v>
      </c>
      <c r="L1382" s="50">
        <v>337</v>
      </c>
      <c r="M1382" s="16" t="s">
        <v>393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94480.759999999966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154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343</v>
      </c>
      <c r="L1383" s="16">
        <v>1045</v>
      </c>
      <c r="M1383" s="16" t="s">
        <v>394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94480.759999999966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106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366</v>
      </c>
      <c r="L1384" s="30">
        <v>294.5</v>
      </c>
      <c r="M1384" s="30" t="s">
        <v>395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194</v>
      </c>
      <c r="X1384" s="18">
        <v>0</v>
      </c>
      <c r="Y1384" s="16"/>
      <c r="Z1384" s="18">
        <f t="shared" si="465"/>
        <v>94480.759999999966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155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0" t="s">
        <v>377</v>
      </c>
      <c r="L1385" s="67">
        <v>936</v>
      </c>
      <c r="M1385" s="16" t="s">
        <v>396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94480.759999999966</v>
      </c>
      <c r="AA1385" s="15"/>
      <c r="AB1385" s="24"/>
      <c r="AC1385" s="64" t="s">
        <v>156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112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386</v>
      </c>
      <c r="L1386" s="16">
        <v>54</v>
      </c>
      <c r="M1386" s="25" t="s">
        <v>378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113</v>
      </c>
      <c r="W1386" s="14"/>
      <c r="X1386" s="18"/>
      <c r="Y1386" s="16">
        <v>0</v>
      </c>
      <c r="Z1386" s="18">
        <f t="shared" si="465"/>
        <v>94480.759999999966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114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378</v>
      </c>
      <c r="L1387" s="25">
        <v>725</v>
      </c>
      <c r="M1387" s="16" t="s">
        <v>382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94480.759999999966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115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379</v>
      </c>
      <c r="L1388" s="16">
        <v>636.5</v>
      </c>
      <c r="M1388" s="30" t="s">
        <v>384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94480.759999999966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116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369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94480.759999999966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116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387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94480.759999999966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116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397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94480.759999999966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116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94480.759999999966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116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119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94480.759999999966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175</v>
      </c>
      <c r="D1394" s="16"/>
      <c r="E1394" s="16"/>
      <c r="F1394" s="16">
        <v>12649.04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12649.04</v>
      </c>
      <c r="Y1394" s="16">
        <f>G1394</f>
        <v>12746.35</v>
      </c>
      <c r="Z1394" s="18">
        <f t="shared" si="465"/>
        <v>94383.449999999968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120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89737.369999999966</v>
      </c>
      <c r="AA1395" s="15" t="str">
        <f>C1395</f>
        <v>PREL .PROVVIGIONI MATURATE</v>
      </c>
      <c r="AB1395" s="24"/>
      <c r="AC1395" s="15" t="s">
        <v>163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121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89737.369999999966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122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89737.369999999966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123</v>
      </c>
      <c r="L1398" s="3">
        <f>SUM(L1378:L1392)+N1377+L1394+L1395</f>
        <v>92534.929999999964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89737.369999999966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119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146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124</v>
      </c>
      <c r="L1399" s="3">
        <f>L1398-M1398</f>
        <v>9354.8399999999529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50979.639999999963</v>
      </c>
      <c r="AA1399" s="16" t="str">
        <f>C1399</f>
        <v>BONIFICO CATTOLICA</v>
      </c>
      <c r="AB1399" s="24"/>
      <c r="AC1399" s="71" t="s">
        <v>201</v>
      </c>
      <c r="AD1399" s="65"/>
      <c r="AE1399" s="65">
        <v>0</v>
      </c>
      <c r="AF1399" s="63">
        <f>SUM(AF1351:AF1398)</f>
        <v>57401.06</v>
      </c>
      <c r="AG1399" s="25"/>
      <c r="AH1399" s="24" t="s">
        <v>125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148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-6575.0700000000361</v>
      </c>
      <c r="AA1400" s="15" t="str">
        <f>C1400</f>
        <v>BONIFICO GENERALI</v>
      </c>
      <c r="AB1400" s="24"/>
      <c r="AC1400" s="71" t="s">
        <v>167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127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128</v>
      </c>
      <c r="L1401" s="3">
        <f>L1399-L1400</f>
        <v>-4.9112713895738125E-11</v>
      </c>
      <c r="M1401" s="27" t="s">
        <v>168</v>
      </c>
      <c r="N1401" s="27">
        <f>O1401-L1400</f>
        <v>-7021.490000000038</v>
      </c>
      <c r="O1401" s="44">
        <f>Z1401+AU1401+N1377+SUM(L1380:L1391)+SUM(N1381:N1391)+L1395-D1347-D1350-D1346+E1348</f>
        <v>2333.349999999964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-6575.0700000000361</v>
      </c>
      <c r="AA1401" s="57"/>
      <c r="AB1401" s="60"/>
      <c r="AC1401" s="60" t="s">
        <v>129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169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202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130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170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171</v>
      </c>
      <c r="BP1404" s="8" t="s">
        <v>0</v>
      </c>
      <c r="BQ1404" s="9" t="s">
        <v>172</v>
      </c>
    </row>
    <row r="1405" spans="1:69" ht="16.8" customHeight="1" x14ac:dyDescent="0.35">
      <c r="A1405" s="129">
        <v>45323</v>
      </c>
      <c r="B1405" s="15" t="s">
        <v>173</v>
      </c>
      <c r="C1405" s="15" t="s">
        <v>177</v>
      </c>
      <c r="D1405" s="16">
        <v>10346.02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2626.29</v>
      </c>
      <c r="M1405" s="16"/>
      <c r="N1405" s="82">
        <f>L1405+L1406-M1406</f>
        <v>2626.29</v>
      </c>
      <c r="O1405" s="80">
        <f>D1408+D1411+D1409-E1409-E1408+O1344</f>
        <v>74199.020000000019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-6575.0700000000361</v>
      </c>
      <c r="AA1405" s="15"/>
      <c r="AB1405" s="19">
        <f>A1405</f>
        <v>45323</v>
      </c>
      <c r="AC1405" s="12" t="s">
        <v>25</v>
      </c>
      <c r="AD1405" s="11">
        <f>N1405</f>
        <v>2626.29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175</v>
      </c>
      <c r="BM1405" s="88">
        <f>BK1405</f>
        <v>45323</v>
      </c>
      <c r="BN1405" s="24" t="s">
        <v>175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179</v>
      </c>
      <c r="D1406" s="16">
        <v>1589.18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-6575.0700000000361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398</v>
      </c>
      <c r="D1407" s="16">
        <v>108021.89</v>
      </c>
      <c r="E1407" s="16">
        <v>1243</v>
      </c>
      <c r="F1407" s="16"/>
      <c r="G1407" s="16"/>
      <c r="H1407" s="103">
        <f>D1408</f>
        <v>903.90999999999985</v>
      </c>
      <c r="I1407" s="4"/>
      <c r="J1407" s="14"/>
      <c r="K1407" s="17" t="s">
        <v>35</v>
      </c>
      <c r="L1407" s="16">
        <f>D1405+D1406+D1407+D1410-D1408-D1409-D1411-D1412-E1407-E1405+B1408</f>
        <v>116435.18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-6575.0700000000361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/>
      <c r="B1408" s="15">
        <v>0</v>
      </c>
      <c r="C1408" s="15" t="s">
        <v>178</v>
      </c>
      <c r="D1408" s="16">
        <v>903.90999999999985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262.62900000000002</v>
      </c>
      <c r="N1408" s="16">
        <f>G1447</f>
        <v>0</v>
      </c>
      <c r="O1408" s="16">
        <f t="shared" ref="O1408:O1427" si="476">O1347+M1408-N1408</f>
        <v>26600.339000000011</v>
      </c>
      <c r="P1408" s="18">
        <f t="shared" ref="P1408:P1427" si="477">P1347+M1408</f>
        <v>7731.4389999999994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-6575.0700000000361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/>
      <c r="B1409" s="16">
        <f>B1408+B1348</f>
        <v>3321.27</v>
      </c>
      <c r="C1409" s="15" t="s">
        <v>399</v>
      </c>
      <c r="D1409" s="16">
        <v>1375</v>
      </c>
      <c r="E1409" s="16">
        <v>0</v>
      </c>
      <c r="F1409" s="16"/>
      <c r="G1409" s="16"/>
      <c r="H1409" s="103">
        <f>D1409</f>
        <v>1375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219.82047299999999</v>
      </c>
      <c r="N1409" s="16">
        <f>D1417</f>
        <v>0</v>
      </c>
      <c r="O1409" s="16">
        <f t="shared" si="476"/>
        <v>-27510.615557000005</v>
      </c>
      <c r="P1409" s="18">
        <f t="shared" si="477"/>
        <v>6471.2144429999989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-6575.0700000000361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183</v>
      </c>
      <c r="D1410" s="16">
        <v>347.38</v>
      </c>
      <c r="E1410" s="16">
        <v>0</v>
      </c>
      <c r="F1410" s="16"/>
      <c r="G1410" s="16"/>
      <c r="H1410" s="103" t="s">
        <v>44</v>
      </c>
      <c r="I1410" s="77" t="s">
        <v>181</v>
      </c>
      <c r="J1410" s="14"/>
      <c r="K1410" s="15" t="str">
        <f>C1434</f>
        <v>TOT. PAG. IMPIEGATE</v>
      </c>
      <c r="L1410" s="16"/>
      <c r="M1410" s="16">
        <f>15.35*(L1405+L1406-M1406)/100</f>
        <v>403.135515</v>
      </c>
      <c r="N1410" s="16">
        <f>D1434</f>
        <v>0</v>
      </c>
      <c r="O1410" s="16">
        <f t="shared" si="476"/>
        <v>-8314.9411350000028</v>
      </c>
      <c r="P1410" s="18">
        <f t="shared" si="477"/>
        <v>11867.758864999998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-6575.0700000000361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182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2278.91</v>
      </c>
      <c r="J1411" s="14"/>
      <c r="K1411" s="15" t="s">
        <v>45</v>
      </c>
      <c r="L1411" s="16"/>
      <c r="M1411" s="16">
        <f>2.6*(L1405+L1406-M1406)/100</f>
        <v>68.283540000000002</v>
      </c>
      <c r="N1411" s="16">
        <f>D1422</f>
        <v>0</v>
      </c>
      <c r="O1411" s="16">
        <f t="shared" si="476"/>
        <v>7001.3741399999999</v>
      </c>
      <c r="P1411" s="18">
        <f t="shared" si="477"/>
        <v>2010.1741400000003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-6575.0700000000361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183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68.283540000000002</v>
      </c>
      <c r="N1412" s="16">
        <f>G1423+H1423</f>
        <v>0</v>
      </c>
      <c r="O1412" s="16">
        <f t="shared" si="476"/>
        <v>6740.4141400000008</v>
      </c>
      <c r="P1412" s="18">
        <f t="shared" si="477"/>
        <v>2010.1741400000003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-6575.0700000000361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184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12.080933999999999</v>
      </c>
      <c r="N1413" s="16">
        <f>G1427</f>
        <v>0</v>
      </c>
      <c r="O1413" s="16">
        <f t="shared" si="476"/>
        <v>1238.7061940000001</v>
      </c>
      <c r="P1413" s="18">
        <f t="shared" si="477"/>
        <v>355.64619400000004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-6575.0700000000361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185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7.3536120000000009</v>
      </c>
      <c r="N1414" s="16">
        <f>D1437</f>
        <v>0</v>
      </c>
      <c r="O1414" s="16">
        <f t="shared" si="476"/>
        <v>753.99029200000007</v>
      </c>
      <c r="P1414" s="18">
        <f t="shared" si="477"/>
        <v>216.48029200000002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-6575.0700000000361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186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7.3536120000000009</v>
      </c>
      <c r="N1415" s="16">
        <f>G1425</f>
        <v>0</v>
      </c>
      <c r="O1415" s="16">
        <f t="shared" si="476"/>
        <v>753.99029200000007</v>
      </c>
      <c r="P1415" s="18">
        <f t="shared" si="477"/>
        <v>216.48029200000002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-6575.0700000000361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187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7.3536120000000009</v>
      </c>
      <c r="N1416" s="16">
        <f>G1428</f>
        <v>0</v>
      </c>
      <c r="O1416" s="16">
        <f t="shared" si="476"/>
        <v>753.99029200000007</v>
      </c>
      <c r="P1416" s="18">
        <f t="shared" si="477"/>
        <v>216.48029200000002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-6575.0700000000361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12.080933999999999</v>
      </c>
      <c r="N1417" s="16">
        <f>G1438</f>
        <v>0</v>
      </c>
      <c r="O1417" s="16">
        <f t="shared" si="476"/>
        <v>1238.7061940000001</v>
      </c>
      <c r="P1417" s="18">
        <f t="shared" si="477"/>
        <v>355.64619400000004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-6575.0700000000361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2626.29</v>
      </c>
      <c r="I1418" s="4"/>
      <c r="J1418" s="14"/>
      <c r="K1418" s="15" t="s">
        <v>188</v>
      </c>
      <c r="L1418" s="16"/>
      <c r="M1418" s="16">
        <f>14.4*(L1405+L1406-M1406)/100</f>
        <v>378.18576000000002</v>
      </c>
      <c r="N1418" s="16">
        <f>G1439</f>
        <v>0</v>
      </c>
      <c r="O1418" s="16">
        <f t="shared" si="476"/>
        <v>10297.422160000002</v>
      </c>
      <c r="P1418" s="18">
        <f t="shared" si="477"/>
        <v>11133.27216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-6575.0700000000361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36.768059999999998</v>
      </c>
      <c r="N1419" s="16">
        <f>G1440</f>
        <v>0</v>
      </c>
      <c r="O1419" s="16">
        <f t="shared" si="476"/>
        <v>3197.7914600000004</v>
      </c>
      <c r="P1419" s="18">
        <f t="shared" si="477"/>
        <v>1082.4014599999998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-6575.0700000000361</v>
      </c>
      <c r="AA1419" s="15"/>
      <c r="AB1419" s="24"/>
      <c r="AC1419" s="64" t="s">
        <v>142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-6575.0700000000361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143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48.848994000000005</v>
      </c>
      <c r="N1421" s="16">
        <f>G1443</f>
        <v>0</v>
      </c>
      <c r="O1421" s="16">
        <f t="shared" si="476"/>
        <v>1479.307654</v>
      </c>
      <c r="P1421" s="18">
        <f t="shared" si="477"/>
        <v>1438.0476540000002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-6575.0700000000361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18.384029999999999</v>
      </c>
      <c r="N1422" s="16">
        <f>G1444</f>
        <v>0</v>
      </c>
      <c r="O1422" s="16">
        <f t="shared" si="476"/>
        <v>1884.9807300000002</v>
      </c>
      <c r="P1422" s="18">
        <f t="shared" si="477"/>
        <v>541.20072999999991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-6575.0700000000361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144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494.26777800000002</v>
      </c>
      <c r="N1423" s="16">
        <f>G1448</f>
        <v>0</v>
      </c>
      <c r="O1423" s="16">
        <f t="shared" si="476"/>
        <v>21513.118198000007</v>
      </c>
      <c r="P1423" s="18">
        <f t="shared" si="477"/>
        <v>14550.568198000001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-6575.0700000000361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494.26777800000002</v>
      </c>
      <c r="N1424" s="29">
        <f>G1449</f>
        <v>0</v>
      </c>
      <c r="O1424" s="16">
        <f t="shared" si="476"/>
        <v>35219.088197999998</v>
      </c>
      <c r="P1424" s="18">
        <f t="shared" si="477"/>
        <v>14550.568198000001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-6575.0700000000361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13.131449999999999</v>
      </c>
      <c r="N1425" s="16">
        <f>G1420</f>
        <v>0</v>
      </c>
      <c r="O1425" s="16">
        <f t="shared" si="476"/>
        <v>1346.4219500000002</v>
      </c>
      <c r="P1425" s="18">
        <f t="shared" si="477"/>
        <v>386.57195000000002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-6575.0700000000361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13.131449999999999</v>
      </c>
      <c r="N1426" s="16">
        <f>G1426</f>
        <v>0</v>
      </c>
      <c r="O1426" s="16">
        <f t="shared" si="476"/>
        <v>-495.85804999999993</v>
      </c>
      <c r="P1426" s="18">
        <f t="shared" si="477"/>
        <v>386.57195000000002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-6575.0700000000361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60.92992799999999</v>
      </c>
      <c r="N1427" s="16">
        <f>H1461+H1460+G1459</f>
        <v>0</v>
      </c>
      <c r="O1427" s="16">
        <f t="shared" si="476"/>
        <v>830.70384799999988</v>
      </c>
      <c r="P1427" s="18">
        <f t="shared" si="477"/>
        <v>1793.6938479999997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-6575.0700000000361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-6575.0700000000361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145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200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77314.389999999985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-6575.0700000000361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147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7885.54</v>
      </c>
      <c r="P1430" s="33">
        <f>SUM(O1408:O1427)</f>
        <v>84528.930000000022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-6575.0700000000361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149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-4229.0599999999968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-6575.0700000000361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150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119061.46999999999</v>
      </c>
      <c r="M1432" s="3">
        <f>SUM(M1405:M1431)</f>
        <v>8387.99</v>
      </c>
      <c r="N1432" s="16" t="s">
        <v>75</v>
      </c>
      <c r="O1432" s="16">
        <f>N1405-L1406</f>
        <v>2626.29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-6575.0700000000361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-191.46000000000004</v>
      </c>
      <c r="P1433" s="37">
        <f>O1432-O1433</f>
        <v>2817.75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-6575.0700000000361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896331.7699999999</v>
      </c>
      <c r="M1434" s="3">
        <f>M1432+M1433</f>
        <v>775776.47999999986</v>
      </c>
      <c r="N1434" s="16" t="s">
        <v>80</v>
      </c>
      <c r="O1434" s="38">
        <f>O1431+O1432-O1433</f>
        <v>3847.9400000000032</v>
      </c>
      <c r="P1434" s="39">
        <f>O1434-O1431</f>
        <v>2817.75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-6575.0700000000361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120555.29000000004</v>
      </c>
      <c r="M1435" s="40"/>
      <c r="N1435" s="29" t="s">
        <v>82</v>
      </c>
      <c r="O1435" s="41">
        <f>O1428+O1429+O1430+O1436</f>
        <v>84528.930000000022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-6575.0700000000361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-4176.5599999999686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-6575.0700000000361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-6575.0700000000361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-6575.0700000000361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/>
      <c r="AR1438" s="14"/>
      <c r="AS1438" s="18"/>
      <c r="AT1438" s="16">
        <v>0</v>
      </c>
      <c r="AU1438" s="18">
        <f t="shared" ref="AU1438:AU1469" si="487">(AS1438-AT1438)+AU1437</f>
        <v>0</v>
      </c>
      <c r="AV1438" s="15"/>
      <c r="AX1438" s="14"/>
      <c r="AY1438" s="18"/>
      <c r="AZ1438" s="16">
        <v>0</v>
      </c>
      <c r="BA1438" s="18">
        <f t="shared" ref="BA1438:BA1469" si="488">(AY1438-AZ1438)+BA1437</f>
        <v>0</v>
      </c>
      <c r="BB1438" s="15"/>
      <c r="BD1438" s="14"/>
      <c r="BE1438" s="18"/>
      <c r="BF1438" s="16">
        <v>0</v>
      </c>
      <c r="BG1438" s="18">
        <f t="shared" ref="BG1438:BG1469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76260.979999999967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-6575.0700000000361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-6575.0700000000361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152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-6575.0700000000361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97</v>
      </c>
      <c r="D1442" s="16"/>
      <c r="E1442" s="16"/>
      <c r="F1442" s="16"/>
      <c r="G1442" s="16">
        <v>0</v>
      </c>
      <c r="H1442" s="16"/>
      <c r="I1442" s="4"/>
      <c r="J1442" s="14"/>
      <c r="K1442" t="s">
        <v>95</v>
      </c>
      <c r="L1442" s="153"/>
      <c r="M1442" t="s">
        <v>96</v>
      </c>
      <c r="N1442" s="154">
        <v>1605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-6575.0700000000361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100</v>
      </c>
      <c r="D1443" s="16"/>
      <c r="E1443" s="16"/>
      <c r="F1443" s="16"/>
      <c r="G1443" s="16">
        <v>0</v>
      </c>
      <c r="H1443" s="16"/>
      <c r="I1443" s="4"/>
      <c r="J1443" s="14"/>
      <c r="K1443" t="s">
        <v>98</v>
      </c>
      <c r="M1443" t="s">
        <v>99</v>
      </c>
      <c r="N1443" s="154">
        <v>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-6575.0700000000361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154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t="s">
        <v>101</v>
      </c>
      <c r="M1444" t="s">
        <v>102</v>
      </c>
      <c r="N1444" s="154">
        <v>236.02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-6575.0700000000361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106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t="s">
        <v>104</v>
      </c>
      <c r="M1445" t="s">
        <v>105</v>
      </c>
      <c r="N1445" s="154">
        <v>1069.5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194</v>
      </c>
      <c r="X1445" s="18">
        <v>0</v>
      </c>
      <c r="Y1445" s="16"/>
      <c r="Z1445" s="18">
        <f t="shared" si="485"/>
        <v>-6575.0700000000361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155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t="s">
        <v>107</v>
      </c>
      <c r="M1446" t="s">
        <v>108</v>
      </c>
      <c r="N1446" s="154">
        <v>900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-6575.0700000000361</v>
      </c>
      <c r="AA1446" s="15"/>
      <c r="AB1446" s="24"/>
      <c r="AC1446" s="64" t="s">
        <v>156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112</v>
      </c>
      <c r="D1447" s="16"/>
      <c r="E1447" s="16"/>
      <c r="F1447" s="16"/>
      <c r="G1447" s="16">
        <v>0</v>
      </c>
      <c r="H1447" s="16"/>
      <c r="I1447" s="4"/>
      <c r="J1447" s="14"/>
      <c r="K1447" t="s">
        <v>110</v>
      </c>
      <c r="M1447" t="s">
        <v>111</v>
      </c>
      <c r="N1447" s="164">
        <v>75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113</v>
      </c>
      <c r="W1447" s="14"/>
      <c r="X1447" s="18"/>
      <c r="Y1447" s="16">
        <v>0</v>
      </c>
      <c r="Z1447" s="18">
        <f t="shared" si="485"/>
        <v>-6575.0700000000361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114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150" t="s">
        <v>119</v>
      </c>
      <c r="L1448" s="151">
        <f>SUM(L1442:L1447)</f>
        <v>0</v>
      </c>
      <c r="M1448" s="150" t="s">
        <v>119</v>
      </c>
      <c r="N1448" s="152">
        <f>SUM(N1442:N1447)</f>
        <v>3885.52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-6575.0700000000361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115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/>
      <c r="L1449" s="16"/>
      <c r="M1449" s="16"/>
      <c r="N1449" s="16"/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-6575.0700000000361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116</v>
      </c>
      <c r="D1450" s="16"/>
      <c r="E1450" s="16"/>
      <c r="F1450" s="16">
        <v>0</v>
      </c>
      <c r="G1450" s="16"/>
      <c r="H1450" s="16"/>
      <c r="I1450" s="4"/>
      <c r="J1450" s="14"/>
      <c r="K1450" s="29"/>
      <c r="L1450" s="16"/>
      <c r="M1450" s="16"/>
      <c r="N1450" s="16"/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-6575.0700000000361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116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/>
      <c r="L1451" s="16"/>
      <c r="M1451" s="16"/>
      <c r="N1451" s="16"/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-6575.0700000000361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116</v>
      </c>
      <c r="D1452" s="16"/>
      <c r="E1452" s="16"/>
      <c r="F1452" s="16">
        <v>0</v>
      </c>
      <c r="G1452" s="16"/>
      <c r="H1452" s="16"/>
      <c r="I1452" s="4"/>
      <c r="J1452" s="14"/>
      <c r="K1452" s="16"/>
      <c r="L1452" s="67"/>
      <c r="M1452" s="30"/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-6575.0700000000361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116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/>
      <c r="L1453" s="51"/>
      <c r="M1453" s="30"/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-6575.0700000000361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116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119</v>
      </c>
      <c r="L1454" s="16">
        <f>SUM(L1441:L1453)</f>
        <v>114.5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-6575.0700000000361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175</v>
      </c>
      <c r="D1455" s="16"/>
      <c r="E1455" s="16"/>
      <c r="F1455" s="16"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7771.04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1202.7299999999641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120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119061.47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1202.7299999999641</v>
      </c>
      <c r="AA1456" s="15" t="str">
        <f>C1456</f>
        <v>PREL .PROVVIGIONI MATURATE</v>
      </c>
      <c r="AB1456" s="24"/>
      <c r="AC1456" s="15" t="s">
        <v>163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121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1202.7299999999641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122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1202.7299999999641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123</v>
      </c>
      <c r="L1459" s="3">
        <f>SUM(L1439:L1453)+N1438+L1455+L1456</f>
        <v>203207.98999999996</v>
      </c>
      <c r="M1459" s="3">
        <f>SUM(O1408:O1427)+N1437</f>
        <v>85806.380000000019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1202.7299999999641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119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400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124</v>
      </c>
      <c r="L1460" s="3">
        <f>L1459-M1459</f>
        <v>117401.60999999994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-4558.9700000000357</v>
      </c>
      <c r="AA1460" s="15" t="str">
        <f>C1460</f>
        <v>BONIFICO TUTEL LEGALE</v>
      </c>
      <c r="AB1460" s="24"/>
      <c r="AC1460" s="71" t="s">
        <v>201</v>
      </c>
      <c r="AD1460" s="65"/>
      <c r="AE1460" s="65">
        <v>0</v>
      </c>
      <c r="AF1460" s="63">
        <f>SUM(AF1412:AF1459)</f>
        <v>57401.06</v>
      </c>
      <c r="AG1460" s="25"/>
      <c r="AH1460" s="24" t="s">
        <v>125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148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120028.32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-4558.9700000000357</v>
      </c>
      <c r="AA1461" s="15"/>
      <c r="AB1461" s="24"/>
      <c r="AC1461" s="71" t="s">
        <v>167</v>
      </c>
      <c r="AD1461" s="65"/>
      <c r="AE1461" s="65">
        <f>G1461</f>
        <v>0</v>
      </c>
      <c r="AF1461" s="63">
        <f>AF1400+AD1405+AD1406</f>
        <v>77314.39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105403.89</v>
      </c>
      <c r="B1462" s="44">
        <f>D1410-D1412+B1401-G1460</f>
        <v>0</v>
      </c>
      <c r="C1462" s="57" t="s">
        <v>127</v>
      </c>
      <c r="D1462" s="44">
        <f>D1405-D1408-E1405+D1401</f>
        <v>9442.11</v>
      </c>
      <c r="E1462" s="44">
        <f>D1406-D1411+E1401</f>
        <v>1861.0500000000002</v>
      </c>
      <c r="F1462" s="72">
        <f>D1408+D1409+D1411</f>
        <v>2278.91</v>
      </c>
      <c r="G1462" s="81">
        <f>D1408+D1409-E1409+D1411</f>
        <v>2278.91</v>
      </c>
      <c r="H1462" s="44">
        <f>G1456+G1455</f>
        <v>0</v>
      </c>
      <c r="I1462" s="79">
        <f>G1462-H1462</f>
        <v>2278.91</v>
      </c>
      <c r="J1462" s="58"/>
      <c r="K1462" s="6" t="s">
        <v>128</v>
      </c>
      <c r="L1462" s="3">
        <f>L1460-L1461</f>
        <v>-2626.7100000000646</v>
      </c>
      <c r="M1462" s="27" t="s">
        <v>168</v>
      </c>
      <c r="N1462" s="27">
        <f>O1462-L1461</f>
        <v>-106566.08000000005</v>
      </c>
      <c r="O1462" s="44">
        <f>Z1462+AU1462+N1438+SUM(L1441:L1452)+SUM(N1442:N1452)+L1456-D1408-D1411-D1407+E1409</f>
        <v>13462.239999999962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-4558.9700000000357</v>
      </c>
      <c r="AA1462" s="57"/>
      <c r="AB1462" s="60"/>
      <c r="AC1462" s="60" t="s">
        <v>129</v>
      </c>
      <c r="AD1462" s="23">
        <f>SUM(AD1405:AD1461)-SUM(AE1405:AE1459)+AD1401</f>
        <v>19913.330000000002</v>
      </c>
      <c r="AE1462" s="23">
        <f>AF1448+AF1449</f>
        <v>11860</v>
      </c>
      <c r="AF1462" s="23">
        <f>AD1462+AE1462</f>
        <v>31773.33</v>
      </c>
      <c r="AG1462" s="23" t="s">
        <v>169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202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 t="s">
        <v>0</v>
      </c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130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170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171</v>
      </c>
      <c r="BP1465" s="8" t="s">
        <v>0</v>
      </c>
      <c r="BQ1465" s="9" t="s">
        <v>172</v>
      </c>
    </row>
    <row r="1466" spans="1:69" ht="16.8" customHeight="1" x14ac:dyDescent="0.35">
      <c r="A1466" s="14">
        <v>45324</v>
      </c>
      <c r="B1466" s="15" t="s">
        <v>173</v>
      </c>
      <c r="C1466" s="15" t="s">
        <v>174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1891.8300000000002</v>
      </c>
      <c r="M1466" s="16"/>
      <c r="N1466" s="82">
        <f>L1466+L1467-M1467</f>
        <v>1891.8300000000002</v>
      </c>
      <c r="O1466" s="80">
        <f>D1469+D1472+D1470-E1470-E1469+O1405</f>
        <v>75975.190000000017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-4558.9700000000357</v>
      </c>
      <c r="AA1466" s="15"/>
      <c r="AB1466" s="19">
        <f>A1466</f>
        <v>45324</v>
      </c>
      <c r="AC1466" s="12" t="s">
        <v>25</v>
      </c>
      <c r="AD1466" s="11">
        <f>N1466</f>
        <v>1891.8300000000002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175</v>
      </c>
      <c r="BM1466" s="88">
        <f>BK1466</f>
        <v>45324</v>
      </c>
      <c r="BN1466" s="24" t="s">
        <v>175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176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-4558.9700000000357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177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5051.55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-4558.9700000000357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178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189.18300000000002</v>
      </c>
      <c r="N1469" s="16">
        <f>G1508</f>
        <v>0</v>
      </c>
      <c r="O1469" s="16">
        <f t="shared" ref="O1469:O1488" si="496">O1408+M1469-N1469</f>
        <v>26789.522000000012</v>
      </c>
      <c r="P1469" s="18">
        <f t="shared" ref="P1469:P1488" si="497">P1408+M1469</f>
        <v>7920.6219999999994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-4558.9700000000357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399</v>
      </c>
      <c r="D1470" s="16">
        <v>459</v>
      </c>
      <c r="E1470" s="16">
        <v>0</v>
      </c>
      <c r="F1470" s="16"/>
      <c r="G1470" s="16"/>
      <c r="H1470" s="103">
        <f>D1470+H1409</f>
        <v>1834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158.346171</v>
      </c>
      <c r="N1470" s="16">
        <f>D1478</f>
        <v>0</v>
      </c>
      <c r="O1470" s="16">
        <f t="shared" si="496"/>
        <v>-27352.269386000004</v>
      </c>
      <c r="P1470" s="18">
        <f t="shared" si="497"/>
        <v>6629.5606139999991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-4558.9700000000357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183</v>
      </c>
      <c r="D1471" s="16">
        <v>115.66</v>
      </c>
      <c r="E1471" s="16">
        <v>0</v>
      </c>
      <c r="F1471" s="16"/>
      <c r="G1471" s="16"/>
      <c r="H1471" s="103" t="s">
        <v>44</v>
      </c>
      <c r="I1471" s="77" t="s">
        <v>181</v>
      </c>
      <c r="J1471" s="14"/>
      <c r="K1471" s="15" t="str">
        <f>C1495</f>
        <v>TOT. PAG. IMPIEGATE</v>
      </c>
      <c r="L1471" s="16"/>
      <c r="M1471" s="16">
        <f>15.35*(L1466+L1467-M1467)/100</f>
        <v>290.39590500000003</v>
      </c>
      <c r="N1471" s="16">
        <f>D1495</f>
        <v>0</v>
      </c>
      <c r="O1471" s="16">
        <f t="shared" si="496"/>
        <v>-8024.5452300000024</v>
      </c>
      <c r="P1471" s="18">
        <f t="shared" si="497"/>
        <v>12158.154769999997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-4558.9700000000357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182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1776.17</v>
      </c>
      <c r="J1472" s="14"/>
      <c r="K1472" s="15" t="s">
        <v>45</v>
      </c>
      <c r="L1472" s="16"/>
      <c r="M1472" s="16">
        <f>2.6*(L1466+L1467-M1467)/100</f>
        <v>49.187580000000004</v>
      </c>
      <c r="N1472" s="16">
        <f>D1483</f>
        <v>0</v>
      </c>
      <c r="O1472" s="16">
        <f t="shared" si="496"/>
        <v>7050.5617199999997</v>
      </c>
      <c r="P1472" s="18">
        <f t="shared" si="497"/>
        <v>2059.3617200000003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-4558.9700000000357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183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49.187580000000004</v>
      </c>
      <c r="N1473" s="16">
        <f>G1484+H1484</f>
        <v>10.5</v>
      </c>
      <c r="O1473" s="16">
        <f t="shared" si="496"/>
        <v>6779.1017200000006</v>
      </c>
      <c r="P1473" s="18">
        <f t="shared" si="497"/>
        <v>2059.3617200000003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-4558.9700000000357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184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8.7024180000000015</v>
      </c>
      <c r="N1474" s="16">
        <f>G1488</f>
        <v>0</v>
      </c>
      <c r="O1474" s="16">
        <f t="shared" si="496"/>
        <v>1247.4086120000002</v>
      </c>
      <c r="P1474" s="18">
        <f t="shared" si="497"/>
        <v>364.34861200000006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-4558.9700000000357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185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5.2971240000000011</v>
      </c>
      <c r="N1475" s="16">
        <f>D1498</f>
        <v>0</v>
      </c>
      <c r="O1475" s="16">
        <f t="shared" si="496"/>
        <v>759.28741600000012</v>
      </c>
      <c r="P1475" s="18">
        <f t="shared" si="497"/>
        <v>221.77741600000002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-4558.9700000000357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186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5.2971240000000011</v>
      </c>
      <c r="N1476" s="16">
        <f>G1486</f>
        <v>0</v>
      </c>
      <c r="O1476" s="16">
        <f t="shared" si="496"/>
        <v>759.28741600000012</v>
      </c>
      <c r="P1476" s="18">
        <f t="shared" si="497"/>
        <v>221.77741600000002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-4558.9700000000357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187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5.2971240000000011</v>
      </c>
      <c r="N1477" s="16">
        <f>G1489</f>
        <v>0</v>
      </c>
      <c r="O1477" s="16">
        <f t="shared" si="496"/>
        <v>759.28741600000012</v>
      </c>
      <c r="P1477" s="18">
        <f t="shared" si="497"/>
        <v>221.77741600000002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-4558.9700000000357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8.7024180000000015</v>
      </c>
      <c r="N1478" s="16">
        <f>G1499</f>
        <v>0</v>
      </c>
      <c r="O1478" s="16">
        <f t="shared" si="496"/>
        <v>1247.4086120000002</v>
      </c>
      <c r="P1478" s="18">
        <f t="shared" si="497"/>
        <v>364.34861200000006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-4558.9700000000357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4518.12</v>
      </c>
      <c r="I1479" s="4"/>
      <c r="J1479" s="14"/>
      <c r="K1479" s="15" t="s">
        <v>188</v>
      </c>
      <c r="L1479" s="16"/>
      <c r="M1479" s="16">
        <f>14.4*(L1466+L1467-M1467)/100</f>
        <v>272.42352000000005</v>
      </c>
      <c r="N1479" s="16">
        <f>G1500</f>
        <v>0</v>
      </c>
      <c r="O1479" s="16">
        <f t="shared" si="496"/>
        <v>10569.845680000002</v>
      </c>
      <c r="P1479" s="18">
        <f t="shared" si="497"/>
        <v>11405.695680000001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-4558.9700000000357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26.485619999999997</v>
      </c>
      <c r="N1480" s="16">
        <f>G1501</f>
        <v>0</v>
      </c>
      <c r="O1480" s="16">
        <f t="shared" si="496"/>
        <v>3224.2770800000003</v>
      </c>
      <c r="P1480" s="18">
        <f t="shared" si="497"/>
        <v>1108.8870799999997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-4558.9700000000357</v>
      </c>
      <c r="AA1480" s="15"/>
      <c r="AB1480" s="24"/>
      <c r="AC1480" s="64" t="s">
        <v>142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-4558.9700000000357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143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35.188038000000006</v>
      </c>
      <c r="N1482" s="16">
        <f>G1504</f>
        <v>0</v>
      </c>
      <c r="O1482" s="16">
        <f t="shared" si="496"/>
        <v>1514.495692</v>
      </c>
      <c r="P1482" s="18">
        <f t="shared" si="497"/>
        <v>1473.2356920000002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-4558.9700000000357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13.242809999999999</v>
      </c>
      <c r="N1483" s="16">
        <f>G1505</f>
        <v>0</v>
      </c>
      <c r="O1483" s="16">
        <f t="shared" si="496"/>
        <v>1898.2235400000002</v>
      </c>
      <c r="P1483" s="18">
        <f t="shared" si="497"/>
        <v>554.44353999999987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-4558.9700000000357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401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356.04240600000003</v>
      </c>
      <c r="N1484" s="16">
        <f>G1509</f>
        <v>0</v>
      </c>
      <c r="O1484" s="16">
        <f t="shared" si="496"/>
        <v>21869.160604000008</v>
      </c>
      <c r="P1484" s="18">
        <f t="shared" si="497"/>
        <v>14906.610604000001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-4569.4700000000357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356.04240600000003</v>
      </c>
      <c r="N1485" s="29">
        <f>G1510</f>
        <v>0</v>
      </c>
      <c r="O1485" s="16">
        <f t="shared" si="496"/>
        <v>35575.130603999998</v>
      </c>
      <c r="P1485" s="18">
        <f t="shared" si="497"/>
        <v>14906.610604000001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-4569.4700000000357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9.4591500000000011</v>
      </c>
      <c r="N1486" s="16">
        <f>G1481</f>
        <v>0</v>
      </c>
      <c r="O1486" s="16">
        <f t="shared" si="496"/>
        <v>1355.8811000000001</v>
      </c>
      <c r="P1486" s="18">
        <f t="shared" si="497"/>
        <v>396.03110000000004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-4569.4700000000357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9.4591500000000011</v>
      </c>
      <c r="N1487" s="16">
        <f>G1487</f>
        <v>0</v>
      </c>
      <c r="O1487" s="16">
        <f t="shared" si="496"/>
        <v>-486.39889999999991</v>
      </c>
      <c r="P1487" s="18">
        <f t="shared" si="497"/>
        <v>396.03110000000004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-4569.4700000000357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43.890456</v>
      </c>
      <c r="N1488" s="16">
        <f>H1522+H1521+G1520</f>
        <v>0</v>
      </c>
      <c r="O1488" s="16">
        <f t="shared" si="496"/>
        <v>874.59430399999985</v>
      </c>
      <c r="P1488" s="18">
        <f t="shared" si="497"/>
        <v>1837.5843039999997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-4569.4700000000357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-4569.4700000000357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145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79206.219999999987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-4569.4700000000357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147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2006.54</v>
      </c>
      <c r="P1491" s="33">
        <f>SUM(O1469:O1488)</f>
        <v>86410.260000000009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-4569.4700000000357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149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3656.4800000000032</v>
      </c>
      <c r="P1492" s="35">
        <f>O1431+O1432+O1493-F1507-F1506-O1490-O1491</f>
        <v>3541.7700000000032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-4569.4700000000357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150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6943.38</v>
      </c>
      <c r="M1493" s="3">
        <f>SUM(M1466:M1492)</f>
        <v>1891.83</v>
      </c>
      <c r="N1493" s="16" t="s">
        <v>75</v>
      </c>
      <c r="O1493" s="16">
        <f>N1466-L1467</f>
        <v>1891.8300000000002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-4569.4700000000357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896331.7699999999</v>
      </c>
      <c r="M1494" s="3">
        <f>M1434</f>
        <v>775776.47999999986</v>
      </c>
      <c r="N1494" s="16" t="s">
        <v>77</v>
      </c>
      <c r="O1494" s="36">
        <f>(O1490+O1491)-(O1429+O1430)</f>
        <v>-5879</v>
      </c>
      <c r="P1494" s="37">
        <f>O1493-O1494</f>
        <v>7770.83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-4569.4700000000357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903275.14999999991</v>
      </c>
      <c r="M1495" s="3">
        <f>M1493+M1494</f>
        <v>777668.30999999982</v>
      </c>
      <c r="N1495" s="16" t="s">
        <v>80</v>
      </c>
      <c r="O1495" s="38">
        <f>O1492+O1493-O1494</f>
        <v>11427.310000000003</v>
      </c>
      <c r="P1495" s="39">
        <f>O1495-O1492</f>
        <v>7770.83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-4569.4700000000357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125606.84000000008</v>
      </c>
      <c r="M1496" s="40"/>
      <c r="N1496" s="29" t="s">
        <v>82</v>
      </c>
      <c r="O1496" s="41">
        <f>O1489+O1490+O1491+O1497</f>
        <v>86410.260000000009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-4569.4700000000357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3583.7700000000186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-4569.4700000000357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-4569.4700000000357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-4569.4700000000357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/>
      <c r="AR1499" s="14"/>
      <c r="AS1499" s="18"/>
      <c r="AT1499" s="16">
        <v>0</v>
      </c>
      <c r="AU1499" s="18">
        <f t="shared" ref="AU1499:AU1530" si="506">(AS1499-AT1499)+AU1498</f>
        <v>0</v>
      </c>
      <c r="AV1499" s="15"/>
      <c r="AX1499" s="14"/>
      <c r="AY1499" s="18"/>
      <c r="AZ1499" s="16">
        <v>0</v>
      </c>
      <c r="BA1499" s="18">
        <f t="shared" ref="BA1499:BA1530" si="507">(AY1499-AZ1499)+BA1498</f>
        <v>0</v>
      </c>
      <c r="BB1499" s="15"/>
      <c r="BD1499" s="14"/>
      <c r="BE1499" s="18"/>
      <c r="BF1499" s="16">
        <v>0</v>
      </c>
      <c r="BG1499" s="18">
        <f t="shared" ref="BG1499:BG1530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199328.54999999996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-4569.4700000000357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-4569.4700000000357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152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-4569.4700000000357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97</v>
      </c>
      <c r="D1503" s="16"/>
      <c r="E1503" s="16"/>
      <c r="F1503" s="16"/>
      <c r="G1503" s="16">
        <v>0</v>
      </c>
      <c r="H1503" s="16"/>
      <c r="I1503" s="4"/>
      <c r="J1503" s="14"/>
      <c r="K1503" s="16"/>
      <c r="L1503" s="73"/>
      <c r="M1503" s="16"/>
      <c r="N1503" s="16"/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-4569.4700000000357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100</v>
      </c>
      <c r="D1504" s="16"/>
      <c r="E1504" s="16"/>
      <c r="F1504" s="16"/>
      <c r="G1504" s="16">
        <v>0</v>
      </c>
      <c r="H1504" s="16"/>
      <c r="I1504" s="4"/>
      <c r="J1504" s="14"/>
      <c r="K1504" s="50"/>
      <c r="M1504" s="30"/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-4569.4700000000357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154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/>
      <c r="L1505" s="16"/>
      <c r="M1505" s="30"/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-4569.4700000000357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106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/>
      <c r="L1506" s="30"/>
      <c r="M1506" s="30"/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194</v>
      </c>
      <c r="X1506" s="18">
        <v>0</v>
      </c>
      <c r="Y1506" s="16"/>
      <c r="Z1506" s="18">
        <f t="shared" si="504"/>
        <v>-4569.4700000000357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155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0"/>
      <c r="L1507" s="67"/>
      <c r="M1507" s="16"/>
      <c r="N1507" s="16"/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-4569.4700000000357</v>
      </c>
      <c r="AA1507" s="15"/>
      <c r="AB1507" s="24"/>
      <c r="AC1507" s="64" t="s">
        <v>156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112</v>
      </c>
      <c r="D1508" s="16"/>
      <c r="E1508" s="16"/>
      <c r="F1508" s="16"/>
      <c r="G1508" s="16">
        <v>0</v>
      </c>
      <c r="H1508" s="16"/>
      <c r="I1508" s="4"/>
      <c r="J1508" s="14"/>
      <c r="K1508" s="30"/>
      <c r="M1508" s="25"/>
      <c r="N1508" s="83"/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113</v>
      </c>
      <c r="W1508" s="14"/>
      <c r="X1508" s="18"/>
      <c r="Y1508" s="16">
        <v>0</v>
      </c>
      <c r="Z1508" s="18">
        <f t="shared" si="504"/>
        <v>-4569.4700000000357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114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/>
      <c r="L1509" s="16"/>
      <c r="M1509" s="16"/>
      <c r="N1509" s="67"/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-4569.4700000000357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115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/>
      <c r="L1510" s="16"/>
      <c r="M1510" s="16"/>
      <c r="N1510" s="16"/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-4569.4700000000357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402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403</v>
      </c>
      <c r="L1511" s="16">
        <v>1069.5</v>
      </c>
      <c r="M1511" s="16" t="s">
        <v>404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-3078.4600000000355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405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406</v>
      </c>
      <c r="L1512" s="16">
        <v>236.02</v>
      </c>
      <c r="M1512" s="16" t="s">
        <v>407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101476.77999999997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408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409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101476.77999999997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410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102376.77999999997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411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119</v>
      </c>
      <c r="L1515" s="16">
        <f>SUM(L1502:L1514)</f>
        <v>1420.04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103654.22999999997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175</v>
      </c>
      <c r="D1516" s="16"/>
      <c r="E1516" s="16"/>
      <c r="F1516" s="16">
        <v>14854.37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586.5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14854.37</v>
      </c>
      <c r="Y1516" s="16">
        <f>G1516</f>
        <v>0</v>
      </c>
      <c r="Z1516" s="18">
        <f t="shared" si="504"/>
        <v>118508.59999999996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120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-2278.91</v>
      </c>
      <c r="I1517" s="4"/>
      <c r="J1517" s="14"/>
      <c r="K1517" s="53">
        <f>A1466</f>
        <v>45324</v>
      </c>
      <c r="L1517" s="3">
        <f>D1466+D1467-E1471+D1468-E1468+D1471-E1466+B1469</f>
        <v>6943.38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118508.59999999996</v>
      </c>
      <c r="AA1517" s="15" t="str">
        <f>C1517</f>
        <v>PREL .PROVVIGIONI MATURATE</v>
      </c>
      <c r="AB1517" s="24"/>
      <c r="AC1517" s="15" t="s">
        <v>163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121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118508.59999999996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122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118508.59999999996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123</v>
      </c>
      <c r="L1520" s="3">
        <f>SUM(L1500:L1514)+N1499+L1516+L1517</f>
        <v>208278.46999999994</v>
      </c>
      <c r="M1520" s="3">
        <f>SUM(O1469:O1488)+N1498</f>
        <v>88965.16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118508.59999999996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119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2278.91</v>
      </c>
      <c r="J1521" s="14"/>
      <c r="K1521" s="6" t="s">
        <v>124</v>
      </c>
      <c r="L1521" s="3">
        <f>L1520-M1520</f>
        <v>119313.30999999994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118508.59999999996</v>
      </c>
      <c r="AA1521" s="15">
        <f>C1521</f>
        <v>0</v>
      </c>
      <c r="AB1521" s="24"/>
      <c r="AC1521" s="71" t="s">
        <v>201</v>
      </c>
      <c r="AD1521" s="65"/>
      <c r="AE1521" s="65">
        <v>0</v>
      </c>
      <c r="AF1521" s="63">
        <f>SUM(AF1473:AF1520)</f>
        <v>57401.06</v>
      </c>
      <c r="AG1521" s="25"/>
      <c r="AH1521" s="24" t="s">
        <v>125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125079.87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118508.59999999996</v>
      </c>
      <c r="AA1522" s="15">
        <f>C1522</f>
        <v>0</v>
      </c>
      <c r="AB1522" s="24"/>
      <c r="AC1522" s="71" t="s">
        <v>167</v>
      </c>
      <c r="AD1522" s="65"/>
      <c r="AE1522" s="65">
        <f>G1522</f>
        <v>0</v>
      </c>
      <c r="AF1522" s="63">
        <f>AF1461+AD1466+AD1467</f>
        <v>79206.22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111314.51</v>
      </c>
      <c r="B1523" s="44">
        <f>D1471-D1473+B1462</f>
        <v>0</v>
      </c>
      <c r="C1523" s="57" t="s">
        <v>127</v>
      </c>
      <c r="D1523" s="44">
        <f>D1466-D1469-E1466+D1462</f>
        <v>8124.9400000000005</v>
      </c>
      <c r="E1523" s="44">
        <f>D1467-D1472+E1462</f>
        <v>1861.0500000000002</v>
      </c>
      <c r="F1523" s="72">
        <f>D1469+D1470+D1472+F1462-E1470</f>
        <v>4055.08</v>
      </c>
      <c r="G1523" s="81">
        <f>D1469+D1470-E1470+D1472+G1462</f>
        <v>4055.08</v>
      </c>
      <c r="H1523" s="44">
        <f>G1517+G1516+H1462</f>
        <v>0</v>
      </c>
      <c r="I1523" s="79">
        <f>G1523-H1523</f>
        <v>4055.08</v>
      </c>
      <c r="J1523" s="58"/>
      <c r="K1523" s="6" t="s">
        <v>128</v>
      </c>
      <c r="L1523" s="3">
        <f>L1521-L1522</f>
        <v>-5766.5600000000559</v>
      </c>
      <c r="M1523" s="27" t="s">
        <v>168</v>
      </c>
      <c r="N1523" s="27">
        <f>O1523-L1522</f>
        <v>-5308.1400000000285</v>
      </c>
      <c r="O1523" s="44">
        <f>Z1523+AU1523+N1499+SUM(L1502:L1513)+SUM(N1503:N1513)+L1517-D1469-D1472-D1468+E1470</f>
        <v>119771.72999999997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118508.59999999996</v>
      </c>
      <c r="AA1523" s="57"/>
      <c r="AB1523" s="60"/>
      <c r="AC1523" s="60" t="s">
        <v>129</v>
      </c>
      <c r="AD1523" s="23">
        <f>SUM(AD1466:AD1522)-SUM(AE1466:AE1520)+AD1462</f>
        <v>21805.160000000003</v>
      </c>
      <c r="AE1523" s="23">
        <f>AF1509+AF1510</f>
        <v>11860</v>
      </c>
      <c r="AF1523" s="23">
        <f>AD1523+AE1523</f>
        <v>33665.160000000003</v>
      </c>
      <c r="AG1523" s="23" t="s">
        <v>169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202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 t="s">
        <v>0</v>
      </c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130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170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171</v>
      </c>
      <c r="BP1526" s="8" t="s">
        <v>0</v>
      </c>
      <c r="BQ1526" s="9" t="s">
        <v>172</v>
      </c>
    </row>
    <row r="1527" spans="1:69" ht="16.8" customHeight="1" x14ac:dyDescent="0.35">
      <c r="A1527" s="14">
        <v>45327</v>
      </c>
      <c r="B1527" s="15" t="s">
        <v>173</v>
      </c>
      <c r="C1527" s="15" t="s">
        <v>177</v>
      </c>
      <c r="D1527" s="16">
        <v>27067.119999999999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891.4799999999999</v>
      </c>
      <c r="M1527" s="16"/>
      <c r="N1527" s="82">
        <f>L1527+L1528-M1528</f>
        <v>891.4799999999999</v>
      </c>
      <c r="O1527" s="80">
        <f>D1530+D1533+D1531-E1531-E1530+O1466</f>
        <v>76727.250000000015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118508.59999999996</v>
      </c>
      <c r="AA1527" s="15"/>
      <c r="AB1527" s="19">
        <f>A1527</f>
        <v>45327</v>
      </c>
      <c r="AC1527" s="12" t="s">
        <v>25</v>
      </c>
      <c r="AD1527" s="11">
        <f>N1527</f>
        <v>891.4799999999999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175</v>
      </c>
      <c r="BM1527" s="88">
        <f>BK1527</f>
        <v>45327</v>
      </c>
      <c r="BN1527" s="24" t="s">
        <v>175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179</v>
      </c>
      <c r="D1528" s="16">
        <v>4658.829999999999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118508.59999999996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177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58041.01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118508.59999999996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178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89.147999999999996</v>
      </c>
      <c r="N1530" s="16">
        <f>G1569</f>
        <v>0</v>
      </c>
      <c r="O1530" s="16">
        <f t="shared" ref="O1530:O1549" si="516">O1469+M1530-N1530</f>
        <v>26878.670000000013</v>
      </c>
      <c r="P1530" s="18">
        <f t="shared" ref="P1530:P1549" si="517">P1469+M1530</f>
        <v>8009.7699999999995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118508.59999999996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399</v>
      </c>
      <c r="D1531" s="16">
        <v>563.5</v>
      </c>
      <c r="E1531" s="16">
        <v>0</v>
      </c>
      <c r="F1531" s="16"/>
      <c r="G1531" s="16"/>
      <c r="H1531" s="103">
        <f>D1531+H1470+1045</f>
        <v>3442.5</v>
      </c>
      <c r="I1531" s="145" t="s">
        <v>412</v>
      </c>
      <c r="J1531" s="14"/>
      <c r="K1531" s="17" t="str">
        <f>C1539</f>
        <v>TOT. PAG. PRODUTTORI</v>
      </c>
      <c r="L1531" s="16"/>
      <c r="M1531" s="16">
        <f>8.37*(L1527+L1528-M1528)/100</f>
        <v>74.616875999999991</v>
      </c>
      <c r="N1531" s="16">
        <f>D1539</f>
        <v>0</v>
      </c>
      <c r="O1531" s="16">
        <f t="shared" si="516"/>
        <v>-27277.652510000004</v>
      </c>
      <c r="P1531" s="18">
        <f t="shared" si="517"/>
        <v>6704.1774899999991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118508.59999999996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183</v>
      </c>
      <c r="D1532" s="16">
        <v>139.41999999999999</v>
      </c>
      <c r="E1532" s="16">
        <v>0</v>
      </c>
      <c r="F1532" s="16"/>
      <c r="G1532" s="16"/>
      <c r="H1532" s="103" t="s">
        <v>44</v>
      </c>
      <c r="I1532" s="77" t="s">
        <v>181</v>
      </c>
      <c r="J1532" s="14"/>
      <c r="K1532" s="15" t="str">
        <f>C1556</f>
        <v>TOT. PAG. IMPIEGATE</v>
      </c>
      <c r="L1532" s="16"/>
      <c r="M1532" s="16">
        <f>15.35*(L1527+L1528-M1528)/100</f>
        <v>136.84217999999998</v>
      </c>
      <c r="N1532" s="16">
        <f>D1556</f>
        <v>0</v>
      </c>
      <c r="O1532" s="16">
        <f t="shared" si="516"/>
        <v>-7887.7030500000028</v>
      </c>
      <c r="P1532" s="18">
        <f t="shared" si="517"/>
        <v>12294.996949999997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118508.59999999996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182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752.06</v>
      </c>
      <c r="J1533" s="14"/>
      <c r="K1533" s="15" t="s">
        <v>45</v>
      </c>
      <c r="L1533" s="16"/>
      <c r="M1533" s="16">
        <f>2.6*(L1527+L1528-M1528)/100</f>
        <v>23.17848</v>
      </c>
      <c r="N1533" s="16">
        <f>D1544</f>
        <v>0</v>
      </c>
      <c r="O1533" s="16">
        <f t="shared" si="516"/>
        <v>7073.7401999999993</v>
      </c>
      <c r="P1533" s="18">
        <f t="shared" si="517"/>
        <v>2082.5402000000004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118508.59999999996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183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23.17848</v>
      </c>
      <c r="N1534" s="16">
        <f>G1545+H1545</f>
        <v>0</v>
      </c>
      <c r="O1534" s="16">
        <f t="shared" si="516"/>
        <v>6802.2802000000001</v>
      </c>
      <c r="P1534" s="18">
        <f t="shared" si="517"/>
        <v>2082.5402000000004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118508.59999999996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184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4.1008079999999998</v>
      </c>
      <c r="N1535" s="16">
        <f>G1549</f>
        <v>0</v>
      </c>
      <c r="O1535" s="16">
        <f t="shared" si="516"/>
        <v>1251.5094200000001</v>
      </c>
      <c r="P1535" s="18">
        <f t="shared" si="517"/>
        <v>368.44942000000003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118508.59999999996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185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2.4961439999999997</v>
      </c>
      <c r="N1536" s="16">
        <f>D1559</f>
        <v>0</v>
      </c>
      <c r="O1536" s="16">
        <f t="shared" si="516"/>
        <v>761.78356000000008</v>
      </c>
      <c r="P1536" s="18">
        <f t="shared" si="517"/>
        <v>224.27356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118508.59999999996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186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2.4961439999999997</v>
      </c>
      <c r="N1537" s="16">
        <f>G1547</f>
        <v>0</v>
      </c>
      <c r="O1537" s="16">
        <f t="shared" si="516"/>
        <v>761.78356000000008</v>
      </c>
      <c r="P1537" s="18">
        <f t="shared" si="517"/>
        <v>224.27356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118508.59999999996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187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2.4961439999999997</v>
      </c>
      <c r="N1538" s="16">
        <f>G1550</f>
        <v>0</v>
      </c>
      <c r="O1538" s="16">
        <f t="shared" si="516"/>
        <v>761.78356000000008</v>
      </c>
      <c r="P1538" s="18">
        <f t="shared" si="517"/>
        <v>224.27356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118508.59999999996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4.1008079999999998</v>
      </c>
      <c r="N1539" s="16">
        <f>G1560</f>
        <v>0</v>
      </c>
      <c r="O1539" s="16">
        <f t="shared" si="516"/>
        <v>1251.5094200000001</v>
      </c>
      <c r="P1539" s="18">
        <f t="shared" si="517"/>
        <v>368.44942000000003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118508.59999999996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6454.5999999999995</v>
      </c>
      <c r="I1540" s="4"/>
      <c r="J1540" s="14"/>
      <c r="K1540" s="15" t="s">
        <v>188</v>
      </c>
      <c r="L1540" s="16"/>
      <c r="M1540" s="16">
        <f>14.4*(L1527+L1528-M1528)/100</f>
        <v>128.37311999999997</v>
      </c>
      <c r="N1540" s="16">
        <f>G1561</f>
        <v>0</v>
      </c>
      <c r="O1540" s="16">
        <f t="shared" si="516"/>
        <v>10698.218800000002</v>
      </c>
      <c r="P1540" s="18">
        <f t="shared" si="517"/>
        <v>11534.068800000001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118508.59999999996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12.480719999999998</v>
      </c>
      <c r="N1541" s="16">
        <f>G1562</f>
        <v>0</v>
      </c>
      <c r="O1541" s="16">
        <f t="shared" si="516"/>
        <v>3236.7578000000003</v>
      </c>
      <c r="P1541" s="18">
        <f t="shared" si="517"/>
        <v>1121.3677999999998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118508.59999999996</v>
      </c>
      <c r="AA1541" s="15"/>
      <c r="AB1541" s="24"/>
      <c r="AC1541" s="64" t="s">
        <v>142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118508.59999999996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143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16.581527999999999</v>
      </c>
      <c r="N1543" s="16">
        <f>G1565</f>
        <v>0</v>
      </c>
      <c r="O1543" s="16">
        <f t="shared" si="516"/>
        <v>1531.0772199999999</v>
      </c>
      <c r="P1543" s="18">
        <f t="shared" si="517"/>
        <v>1489.8172200000001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118508.59999999996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6.240359999999999</v>
      </c>
      <c r="N1544" s="16">
        <f>G1566</f>
        <v>0</v>
      </c>
      <c r="O1544" s="16">
        <f t="shared" si="516"/>
        <v>1904.4639000000002</v>
      </c>
      <c r="P1544" s="18">
        <f t="shared" si="517"/>
        <v>560.68389999999988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118508.59999999996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144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167.77653599999996</v>
      </c>
      <c r="N1545" s="16">
        <f>G1570</f>
        <v>0</v>
      </c>
      <c r="O1545" s="16">
        <f t="shared" si="516"/>
        <v>22036.937140000009</v>
      </c>
      <c r="P1545" s="18">
        <f t="shared" si="517"/>
        <v>15074.387140000001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118508.59999999996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167.77653599999996</v>
      </c>
      <c r="N1546" s="29">
        <f>G1571</f>
        <v>0</v>
      </c>
      <c r="O1546" s="16">
        <f t="shared" si="516"/>
        <v>35742.907139999996</v>
      </c>
      <c r="P1546" s="18">
        <f t="shared" si="517"/>
        <v>15074.387140000001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118508.59999999996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4.4573999999999998</v>
      </c>
      <c r="N1547" s="16">
        <f>G1542</f>
        <v>0</v>
      </c>
      <c r="O1547" s="16">
        <f t="shared" si="516"/>
        <v>1360.3385000000001</v>
      </c>
      <c r="P1547" s="18">
        <f t="shared" si="517"/>
        <v>400.48850000000004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118508.59999999996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4.4573999999999998</v>
      </c>
      <c r="N1548" s="16">
        <f>G1548</f>
        <v>0</v>
      </c>
      <c r="O1548" s="16">
        <f t="shared" si="516"/>
        <v>-481.94149999999991</v>
      </c>
      <c r="P1548" s="18">
        <f t="shared" si="517"/>
        <v>400.48850000000004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118508.59999999996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20.682335999999996</v>
      </c>
      <c r="N1549" s="16">
        <f>H1583+H1582+G1581</f>
        <v>0</v>
      </c>
      <c r="O1549" s="16">
        <f t="shared" si="516"/>
        <v>895.27663999999982</v>
      </c>
      <c r="P1549" s="18">
        <f t="shared" si="517"/>
        <v>1858.2666399999998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118508.59999999996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118508.59999999996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145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80097.700000000012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118508.59999999996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147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19863.48</v>
      </c>
      <c r="P1552" s="33">
        <f>SUM(O1530:O1549)</f>
        <v>87301.74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118508.59999999996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149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5548.3100000000031</v>
      </c>
      <c r="P1553" s="35">
        <f>O1492+O1493+O1554-F1568-F1567-O1551-O1552</f>
        <v>-13423.689999999997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118508.59999999996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150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58932.490000000005</v>
      </c>
      <c r="M1554" s="3">
        <f>SUM(M1527:M1553)</f>
        <v>891.47999999999979</v>
      </c>
      <c r="N1554" s="16" t="s">
        <v>75</v>
      </c>
      <c r="O1554" s="16">
        <f>N1527-L1528</f>
        <v>891.4799999999999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118508.59999999996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903275.14999999991</v>
      </c>
      <c r="M1555" s="3">
        <f>M1495</f>
        <v>777668.30999999982</v>
      </c>
      <c r="N1555" s="16" t="s">
        <v>77</v>
      </c>
      <c r="O1555" s="36">
        <f>(O1551+O1552)-(O1490+O1491)</f>
        <v>17856.939999999999</v>
      </c>
      <c r="P1555" s="37">
        <f>O1554-O1555</f>
        <v>-16965.46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118508.59999999996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962207.6399999999</v>
      </c>
      <c r="M1556" s="3">
        <f>M1554+M1555</f>
        <v>778559.7899999998</v>
      </c>
      <c r="N1556" s="16" t="s">
        <v>80</v>
      </c>
      <c r="O1556" s="38">
        <f>O1553+O1554-O1555</f>
        <v>-11417.149999999996</v>
      </c>
      <c r="P1556" s="39">
        <f>O1556-O1553</f>
        <v>-16965.46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118508.59999999996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183647.85000000009</v>
      </c>
      <c r="M1557" s="40"/>
      <c r="N1557" s="29" t="s">
        <v>82</v>
      </c>
      <c r="O1557" s="41">
        <f>O1550+O1551+O1552+O1558</f>
        <v>87301.74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118508.59999999996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-13381.689999999988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118508.59999999996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118508.59999999996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118508.59999999996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/>
      <c r="AR1560" s="14"/>
      <c r="AS1560" s="18"/>
      <c r="AT1560" s="16">
        <v>0</v>
      </c>
      <c r="AU1560" s="18">
        <f t="shared" ref="AU1560:AU1591" si="527">(AS1560-AT1560)+AU1559</f>
        <v>0</v>
      </c>
      <c r="AV1560" s="15"/>
      <c r="AX1560" s="14"/>
      <c r="AY1560" s="18"/>
      <c r="AZ1560" s="16">
        <v>0</v>
      </c>
      <c r="BA1560" s="18">
        <f t="shared" ref="BA1560:BA1591" si="528">(AY1560-AZ1560)+BA1559</f>
        <v>0</v>
      </c>
      <c r="BB1560" s="15"/>
      <c r="BD1560" s="14"/>
      <c r="BE1560" s="18"/>
      <c r="BF1560" s="16">
        <v>0</v>
      </c>
      <c r="BG1560" s="18">
        <f t="shared" ref="BG1560:BG1591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204767.76999999996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118508.59999999996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118508.59999999996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152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118508.59999999996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97</v>
      </c>
      <c r="D1564" s="16"/>
      <c r="E1564" s="16"/>
      <c r="F1564" s="16"/>
      <c r="G1564" s="16">
        <v>0</v>
      </c>
      <c r="H1564" s="16"/>
      <c r="I1564" s="4"/>
      <c r="J1564" s="14"/>
      <c r="K1564" t="s">
        <v>95</v>
      </c>
      <c r="L1564" s="153"/>
      <c r="M1564" t="s">
        <v>96</v>
      </c>
      <c r="N1564" s="154">
        <v>6537.49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118508.59999999996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100</v>
      </c>
      <c r="D1565" s="16"/>
      <c r="E1565" s="16"/>
      <c r="F1565" s="16"/>
      <c r="G1565" s="16">
        <v>0</v>
      </c>
      <c r="H1565" s="16"/>
      <c r="I1565" s="4"/>
      <c r="J1565" s="14"/>
      <c r="K1565" t="s">
        <v>98</v>
      </c>
      <c r="M1565" t="s">
        <v>99</v>
      </c>
      <c r="N1565" s="154">
        <v>2773.5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118508.59999999996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154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t="s">
        <v>101</v>
      </c>
      <c r="M1566" t="s">
        <v>102</v>
      </c>
      <c r="N1566" s="154">
        <v>0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118508.59999999996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106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t="s">
        <v>104</v>
      </c>
      <c r="M1567" t="s">
        <v>105</v>
      </c>
      <c r="N1567" s="154">
        <v>0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194</v>
      </c>
      <c r="X1567" s="18">
        <v>0</v>
      </c>
      <c r="Y1567" s="16"/>
      <c r="Z1567" s="18">
        <f t="shared" si="525"/>
        <v>118508.59999999996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155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t="s">
        <v>107</v>
      </c>
      <c r="M1568" t="s">
        <v>108</v>
      </c>
      <c r="N1568" s="154">
        <v>0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118508.59999999996</v>
      </c>
      <c r="AA1568" s="15"/>
      <c r="AB1568" s="24"/>
      <c r="AC1568" s="64" t="s">
        <v>156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112</v>
      </c>
      <c r="D1569" s="16"/>
      <c r="E1569" s="16"/>
      <c r="F1569" s="16"/>
      <c r="G1569" s="16">
        <v>0</v>
      </c>
      <c r="H1569" s="16"/>
      <c r="I1569" s="4"/>
      <c r="J1569" s="14"/>
      <c r="K1569" t="s">
        <v>110</v>
      </c>
      <c r="M1569" t="s">
        <v>111</v>
      </c>
      <c r="N1569" s="164">
        <v>563.5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113</v>
      </c>
      <c r="W1569" s="14"/>
      <c r="X1569" s="18"/>
      <c r="Y1569" s="16">
        <v>0</v>
      </c>
      <c r="Z1569" s="18">
        <f t="shared" si="525"/>
        <v>118508.59999999996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114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50" t="s">
        <v>119</v>
      </c>
      <c r="L1570" s="151">
        <f>SUM(L1564:L1569)</f>
        <v>0</v>
      </c>
      <c r="M1570" s="150" t="s">
        <v>119</v>
      </c>
      <c r="N1570" s="152">
        <f>SUM(N1564:N1569)</f>
        <v>9874.49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118508.59999999996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115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/>
      <c r="L1571" s="16"/>
      <c r="M1571" s="16"/>
      <c r="N1571" s="16"/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118508.59999999996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116</v>
      </c>
      <c r="D1572" s="16"/>
      <c r="E1572" s="16"/>
      <c r="F1572" s="16">
        <v>0</v>
      </c>
      <c r="G1572" s="16"/>
      <c r="H1572" s="16"/>
      <c r="I1572" s="4"/>
      <c r="J1572" s="14"/>
      <c r="K1572" s="16"/>
      <c r="L1572" s="16"/>
      <c r="M1572" s="16"/>
      <c r="N1572" s="16"/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118508.59999999996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116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/>
      <c r="L1573" s="16"/>
      <c r="M1573" s="16"/>
      <c r="N1573" s="16"/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118508.59999999996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116</v>
      </c>
      <c r="D1574" s="16"/>
      <c r="E1574" s="16"/>
      <c r="F1574" s="16">
        <v>0</v>
      </c>
      <c r="G1574" s="16"/>
      <c r="H1574" s="16"/>
      <c r="I1574" s="4"/>
      <c r="J1574" s="14"/>
      <c r="K1574" s="16"/>
      <c r="L1574" s="67"/>
      <c r="M1574" s="44"/>
      <c r="N1574" s="16"/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118508.59999999996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116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118508.59999999996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413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116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119</v>
      </c>
      <c r="L1576" s="16">
        <f>SUM(L1563:L1575)</f>
        <v>114.5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118508.59999999996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175</v>
      </c>
      <c r="D1577" s="16"/>
      <c r="E1577" s="16"/>
      <c r="F1577" s="16"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19748.98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123947.81999999996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120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-1776.17</v>
      </c>
      <c r="I1578" s="4"/>
      <c r="J1578" s="14"/>
      <c r="K1578" s="53">
        <f>A1527</f>
        <v>45327</v>
      </c>
      <c r="L1578" s="3">
        <f>D1527+D1528-E1532+D1529-E1529+D1532-E1527+B1530</f>
        <v>58932.49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123947.81999999996</v>
      </c>
      <c r="AA1578" s="15" t="str">
        <f>C1578</f>
        <v>PREL .PROVVIGIONI MATURATE</v>
      </c>
      <c r="AB1578" s="24"/>
      <c r="AC1578" s="15" t="s">
        <v>163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121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123947.81999999996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122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123947.81999999996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/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123</v>
      </c>
      <c r="L1581" s="3">
        <f>SUM(L1561:L1575)+N1560+L1577+L1578</f>
        <v>283563.74</v>
      </c>
      <c r="M1581" s="3">
        <f>SUM(O1530:O1549)+N1559</f>
        <v>89856.639999999999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123947.81999999996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119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/>
      <c r="B1582" s="15"/>
      <c r="C1582" s="64" t="s">
        <v>146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4055.0799999999995</v>
      </c>
      <c r="J1582" s="14"/>
      <c r="K1582" s="6" t="s">
        <v>124</v>
      </c>
      <c r="L1582" s="3">
        <f>L1581-M1581</f>
        <v>193707.09999999998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123947.81999999996</v>
      </c>
      <c r="AA1582" s="15"/>
      <c r="AB1582" s="24"/>
      <c r="AC1582" s="71" t="s">
        <v>201</v>
      </c>
      <c r="AD1582" s="65"/>
      <c r="AE1582" s="65">
        <v>0</v>
      </c>
      <c r="AF1582" s="63">
        <f>SUM(AF1534:AF1581)</f>
        <v>57401.06</v>
      </c>
      <c r="AG1582" s="25"/>
      <c r="AH1582" s="24" t="s">
        <v>125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148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182075.88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123947.81999999996</v>
      </c>
      <c r="AA1583" s="15"/>
      <c r="AB1583" s="24"/>
      <c r="AC1583" s="71" t="s">
        <v>167</v>
      </c>
      <c r="AD1583" s="65"/>
      <c r="AE1583" s="65">
        <f>G1583</f>
        <v>0</v>
      </c>
      <c r="AF1583" s="63">
        <f>AF1522+AD1527+AD1528</f>
        <v>80097.7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136773.13</v>
      </c>
      <c r="B1584" s="44">
        <f>D1532-D1534+B1523</f>
        <v>0</v>
      </c>
      <c r="C1584" s="57" t="s">
        <v>127</v>
      </c>
      <c r="D1584" s="44">
        <f>D1527-D1530-E1527+D1523</f>
        <v>35003.5</v>
      </c>
      <c r="E1584" s="44">
        <f>D1528-D1533+E1523</f>
        <v>6519.8799999999992</v>
      </c>
      <c r="F1584" s="72">
        <f>D1530+D1531+D1533+F1523-E1531</f>
        <v>4807.1399999999994</v>
      </c>
      <c r="G1584" s="81">
        <f>D1530+D1531-E1531+D1533+G1523</f>
        <v>4807.1399999999994</v>
      </c>
      <c r="H1584" s="44">
        <f>G1578+G1577+H1523</f>
        <v>0</v>
      </c>
      <c r="I1584" s="79">
        <f>G1584-H1584</f>
        <v>4807.1399999999994</v>
      </c>
      <c r="J1584" s="58"/>
      <c r="K1584" s="6" t="s">
        <v>128</v>
      </c>
      <c r="L1584" s="3">
        <f>L1582-L1583</f>
        <v>11631.219999999972</v>
      </c>
      <c r="M1584" s="27" t="s">
        <v>168</v>
      </c>
      <c r="N1584" s="27">
        <f>O1584-L1583</f>
        <v>-8268.2600000000675</v>
      </c>
      <c r="O1584" s="44">
        <f>Z1584+AU1584+N1560+SUM(L1563:L1574)+SUM(N1564:N1574)+L1578-D1530-D1533-D1529+E1531</f>
        <v>173807.61999999994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123947.81999999996</v>
      </c>
      <c r="AA1584" s="57"/>
      <c r="AB1584" s="60"/>
      <c r="AC1584" s="60" t="s">
        <v>129</v>
      </c>
      <c r="AD1584" s="23">
        <f>SUM(AD1527:AD1583)-SUM(AE1527:AE1581)+AD1523</f>
        <v>22696.640000000003</v>
      </c>
      <c r="AE1584" s="23">
        <f>AF1570+AF1571</f>
        <v>11860</v>
      </c>
      <c r="AF1584" s="23">
        <f>AD1584+AE1584</f>
        <v>34556.639999999999</v>
      </c>
      <c r="AG1584" s="23" t="s">
        <v>169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202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130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170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171</v>
      </c>
      <c r="BP1587" s="8" t="s">
        <v>0</v>
      </c>
      <c r="BQ1587" s="9" t="s">
        <v>172</v>
      </c>
    </row>
    <row r="1588" spans="1:69" ht="16.8" customHeight="1" x14ac:dyDescent="0.35">
      <c r="A1588" s="14">
        <v>45328</v>
      </c>
      <c r="B1588" s="15" t="s">
        <v>173</v>
      </c>
      <c r="C1588" s="15" t="s">
        <v>177</v>
      </c>
      <c r="D1588" s="16">
        <v>3867.18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3849.67</v>
      </c>
      <c r="M1588" s="16"/>
      <c r="N1588" s="82">
        <f>L1588+L1589-M1589</f>
        <v>3849.67</v>
      </c>
      <c r="O1588" s="80">
        <f>D1591+D1594+D1592-E1592-E1591+O1527</f>
        <v>79859.390000000014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123947.81999999996</v>
      </c>
      <c r="AA1588" s="15"/>
      <c r="AB1588" s="19">
        <f>A1588</f>
        <v>45328</v>
      </c>
      <c r="AC1588" s="12" t="s">
        <v>25</v>
      </c>
      <c r="AD1588" s="11">
        <f>N1588</f>
        <v>3849.67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175</v>
      </c>
      <c r="BM1588" s="88">
        <f>BK1588</f>
        <v>45328</v>
      </c>
      <c r="BN1588" s="24" t="s">
        <v>175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179</v>
      </c>
      <c r="D1589" s="16">
        <v>533.15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123947.81999999996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177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4464.3300000000017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123947.81999999996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/>
      <c r="B1591" s="15">
        <v>0</v>
      </c>
      <c r="C1591" s="15" t="s">
        <v>178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384.96699999999998</v>
      </c>
      <c r="N1591" s="16">
        <f>G1630</f>
        <v>0</v>
      </c>
      <c r="O1591" s="16">
        <f t="shared" ref="O1591:O1610" si="536">O1530+M1591-N1591</f>
        <v>27263.637000000013</v>
      </c>
      <c r="P1591" s="18">
        <f t="shared" ref="P1591:P1610" si="537">P1530+M1591</f>
        <v>8394.7369999999992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123947.81999999996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/>
      <c r="B1592" s="16">
        <f>B1591+B1531</f>
        <v>3779.37</v>
      </c>
      <c r="C1592" s="15" t="s">
        <v>399</v>
      </c>
      <c r="D1592" s="16">
        <v>2900</v>
      </c>
      <c r="E1592" s="16">
        <v>0</v>
      </c>
      <c r="F1592" s="16"/>
      <c r="G1592" s="16"/>
      <c r="H1592" s="103">
        <f>D1592+H1531</f>
        <v>6342.5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322.21737899999994</v>
      </c>
      <c r="N1592" s="16">
        <f>D1600</f>
        <v>0</v>
      </c>
      <c r="O1592" s="16">
        <f t="shared" si="536"/>
        <v>-26955.435131000002</v>
      </c>
      <c r="P1592" s="18">
        <f t="shared" si="537"/>
        <v>7026.3948689999988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123947.81999999996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/>
      <c r="B1593" s="15"/>
      <c r="C1593" s="15" t="s">
        <v>183</v>
      </c>
      <c r="D1593" s="16">
        <v>717.53</v>
      </c>
      <c r="E1593" s="16">
        <v>0</v>
      </c>
      <c r="F1593" s="16"/>
      <c r="G1593" s="16"/>
      <c r="H1593" s="103" t="s">
        <v>44</v>
      </c>
      <c r="I1593" s="77" t="s">
        <v>181</v>
      </c>
      <c r="J1593" s="14"/>
      <c r="K1593" s="15" t="str">
        <f>C1617</f>
        <v>TOT. PAG. IMPIEGATE</v>
      </c>
      <c r="L1593" s="16"/>
      <c r="M1593" s="16">
        <f>15.35*(L1588+L1589-M1589)/100</f>
        <v>590.92434500000002</v>
      </c>
      <c r="N1593" s="16">
        <f>D1617</f>
        <v>0</v>
      </c>
      <c r="O1593" s="16">
        <f t="shared" si="536"/>
        <v>-7296.7787050000024</v>
      </c>
      <c r="P1593" s="18">
        <f t="shared" si="537"/>
        <v>12885.921294999996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123947.81999999996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182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3132.14</v>
      </c>
      <c r="J1594" s="14"/>
      <c r="K1594" s="15" t="s">
        <v>45</v>
      </c>
      <c r="L1594" s="16"/>
      <c r="M1594" s="16">
        <f>2.6*(L1588+L1589-M1589)/100</f>
        <v>100.09142</v>
      </c>
      <c r="N1594" s="16">
        <f>D1605</f>
        <v>0</v>
      </c>
      <c r="O1594" s="16">
        <f t="shared" si="536"/>
        <v>7173.831619999999</v>
      </c>
      <c r="P1594" s="18">
        <f t="shared" si="537"/>
        <v>2182.6316200000006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123947.81999999996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183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100.09142</v>
      </c>
      <c r="N1595" s="16">
        <f>G1606+H1606</f>
        <v>0</v>
      </c>
      <c r="O1595" s="16">
        <f t="shared" si="536"/>
        <v>6902.3716199999999</v>
      </c>
      <c r="P1595" s="18">
        <f t="shared" si="537"/>
        <v>2182.6316200000006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123947.81999999996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184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17.708482</v>
      </c>
      <c r="N1596" s="16">
        <f>G1610</f>
        <v>0</v>
      </c>
      <c r="O1596" s="16">
        <f t="shared" si="536"/>
        <v>1269.2179020000001</v>
      </c>
      <c r="P1596" s="18">
        <f t="shared" si="537"/>
        <v>386.15790200000004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123947.81999999996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185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10.779076000000002</v>
      </c>
      <c r="N1597" s="16">
        <f>D1620</f>
        <v>0</v>
      </c>
      <c r="O1597" s="16">
        <f t="shared" si="536"/>
        <v>772.56263600000011</v>
      </c>
      <c r="P1597" s="18">
        <f t="shared" si="537"/>
        <v>235.05263600000001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123947.81999999996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186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10.779076000000002</v>
      </c>
      <c r="N1598" s="16">
        <f>G1608</f>
        <v>0</v>
      </c>
      <c r="O1598" s="16">
        <f t="shared" si="536"/>
        <v>772.56263600000011</v>
      </c>
      <c r="P1598" s="18">
        <f t="shared" si="537"/>
        <v>235.05263600000001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123947.81999999996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187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10.779076000000002</v>
      </c>
      <c r="N1599" s="16">
        <f>G1611</f>
        <v>0</v>
      </c>
      <c r="O1599" s="16">
        <f t="shared" si="536"/>
        <v>772.56263600000011</v>
      </c>
      <c r="P1599" s="18">
        <f t="shared" si="537"/>
        <v>235.05263600000001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123947.81999999996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17.708482</v>
      </c>
      <c r="N1600" s="16">
        <f>G1621</f>
        <v>0</v>
      </c>
      <c r="O1600" s="16">
        <f t="shared" si="536"/>
        <v>1269.2179020000001</v>
      </c>
      <c r="P1600" s="18">
        <f t="shared" si="537"/>
        <v>386.15790200000004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123947.81999999996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10304.269999999999</v>
      </c>
      <c r="I1601" s="4"/>
      <c r="J1601" s="14"/>
      <c r="K1601" s="15" t="s">
        <v>188</v>
      </c>
      <c r="L1601" s="16"/>
      <c r="M1601" s="16">
        <f>14.4*(L1588+L1589-M1589)/100</f>
        <v>554.35248000000001</v>
      </c>
      <c r="N1601" s="16">
        <f>G1622</f>
        <v>0</v>
      </c>
      <c r="O1601" s="16">
        <f t="shared" si="536"/>
        <v>11252.571280000002</v>
      </c>
      <c r="P1601" s="18">
        <f t="shared" si="537"/>
        <v>12088.42128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123947.81999999996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53.895379999999996</v>
      </c>
      <c r="N1602" s="16">
        <f>G1623</f>
        <v>0</v>
      </c>
      <c r="O1602" s="16">
        <f t="shared" si="536"/>
        <v>3290.6531800000002</v>
      </c>
      <c r="P1602" s="18">
        <f t="shared" si="537"/>
        <v>1175.2631799999997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123947.81999999996</v>
      </c>
      <c r="AA1602" s="15"/>
      <c r="AB1602" s="24"/>
      <c r="AC1602" s="64" t="s">
        <v>142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123947.81999999996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143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71.603862000000007</v>
      </c>
      <c r="N1604" s="16">
        <f>G1626</f>
        <v>0</v>
      </c>
      <c r="O1604" s="16">
        <f t="shared" si="536"/>
        <v>1602.6810819999998</v>
      </c>
      <c r="P1604" s="18">
        <f t="shared" si="537"/>
        <v>1561.4210820000001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123947.81999999996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26.947689999999998</v>
      </c>
      <c r="N1605" s="16">
        <f>G1627</f>
        <v>0</v>
      </c>
      <c r="O1605" s="16">
        <f t="shared" si="536"/>
        <v>1931.4115900000002</v>
      </c>
      <c r="P1605" s="18">
        <f t="shared" si="537"/>
        <v>587.63158999999985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123947.81999999996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144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724.50789400000008</v>
      </c>
      <c r="N1606" s="16">
        <f>G1631</f>
        <v>0</v>
      </c>
      <c r="O1606" s="16">
        <f t="shared" si="536"/>
        <v>22761.445034000008</v>
      </c>
      <c r="P1606" s="18">
        <f t="shared" si="537"/>
        <v>15798.895034000001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123947.81999999996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724.50789400000008</v>
      </c>
      <c r="N1607" s="29">
        <f>G1632</f>
        <v>0</v>
      </c>
      <c r="O1607" s="16">
        <f t="shared" si="536"/>
        <v>36467.415033999998</v>
      </c>
      <c r="P1607" s="18">
        <f t="shared" si="537"/>
        <v>15798.895034000001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123947.81999999996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19.248350000000002</v>
      </c>
      <c r="N1608" s="16">
        <f>G1603</f>
        <v>0</v>
      </c>
      <c r="O1608" s="16">
        <f t="shared" si="536"/>
        <v>1379.5868500000001</v>
      </c>
      <c r="P1608" s="18">
        <f t="shared" si="537"/>
        <v>419.73685000000006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123947.81999999996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19.248350000000002</v>
      </c>
      <c r="N1609" s="16">
        <f>G1609</f>
        <v>0</v>
      </c>
      <c r="O1609" s="16">
        <f t="shared" si="536"/>
        <v>-462.69314999999989</v>
      </c>
      <c r="P1609" s="18">
        <f t="shared" si="537"/>
        <v>419.73685000000006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123947.81999999996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89.312343999999996</v>
      </c>
      <c r="N1610" s="16">
        <f>H1644+H1643+G1642</f>
        <v>0</v>
      </c>
      <c r="O1610" s="16">
        <f t="shared" si="536"/>
        <v>984.58898399999975</v>
      </c>
      <c r="P1610" s="18">
        <f t="shared" si="537"/>
        <v>1947.5789839999998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123947.81999999996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123947.81999999996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145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414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83947.37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123947.81999999996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147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3217.42</v>
      </c>
      <c r="P1613" s="33">
        <f>SUM(O1591:O1610)</f>
        <v>91151.410000000018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123947.81999999996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149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6439.7900000000027</v>
      </c>
      <c r="P1614" s="35">
        <f>O1553+O1554+O1615-F1629-F1628-O1612-O1613</f>
        <v>7072.0400000000027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123947.81999999996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150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8314.0000000000018</v>
      </c>
      <c r="M1615" s="3">
        <f>SUM(M1588:M1614)</f>
        <v>4121.54</v>
      </c>
      <c r="N1615" s="16" t="s">
        <v>75</v>
      </c>
      <c r="O1615" s="16">
        <f>N1588-L1589</f>
        <v>3849.67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123947.81999999996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962207.6399999999</v>
      </c>
      <c r="M1616" s="3">
        <f>M1556</f>
        <v>778559.7899999998</v>
      </c>
      <c r="N1616" s="16" t="s">
        <v>77</v>
      </c>
      <c r="O1616" s="36">
        <f>(O1612+O1613)-(O1551+O1552)</f>
        <v>-16646.059999999998</v>
      </c>
      <c r="P1616" s="37">
        <f>O1615-O1616</f>
        <v>20495.729999999996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123947.81999999996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970521.6399999999</v>
      </c>
      <c r="M1617" s="3">
        <f>M1615+M1616</f>
        <v>782681.32999999984</v>
      </c>
      <c r="N1617" s="16" t="s">
        <v>80</v>
      </c>
      <c r="O1617" s="38">
        <f>O1614+O1615-O1616</f>
        <v>26935.52</v>
      </c>
      <c r="P1617" s="39">
        <f>O1617-O1614</f>
        <v>20495.729999999996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123947.81999999996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187840.31000000006</v>
      </c>
      <c r="M1618" s="40"/>
      <c r="N1618" s="29" t="s">
        <v>82</v>
      </c>
      <c r="O1618" s="41">
        <f>O1611+O1612+O1613+O1619</f>
        <v>91151.410000000018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123947.81999999996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7114.0400000000227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123947.81999999996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123947.81999999996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123947.81999999996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/>
      <c r="AR1621" s="14"/>
      <c r="AS1621" s="18"/>
      <c r="AT1621" s="16">
        <v>0</v>
      </c>
      <c r="AU1621" s="18">
        <f t="shared" ref="AU1621:AU1652" si="547">(AS1621-AT1621)+AU1620</f>
        <v>0</v>
      </c>
      <c r="AV1621" s="15"/>
      <c r="AX1621" s="14"/>
      <c r="AY1621" s="18"/>
      <c r="AZ1621" s="16">
        <v>0</v>
      </c>
      <c r="BA1621" s="18">
        <f t="shared" ref="BA1621:BA1652" si="548">(AY1621-AZ1621)+BA1620</f>
        <v>0</v>
      </c>
      <c r="BB1621" s="15"/>
      <c r="BD1621" s="14"/>
      <c r="BE1621" s="18"/>
      <c r="BF1621" s="16">
        <v>0</v>
      </c>
      <c r="BG1621" s="18">
        <f t="shared" ref="BG1621:BG1652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223201.97999999998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123947.81999999996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123947.81999999996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152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123947.81999999996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97</v>
      </c>
      <c r="D1625" s="16"/>
      <c r="E1625" s="16"/>
      <c r="F1625" s="16"/>
      <c r="G1625" s="16">
        <v>0</v>
      </c>
      <c r="H1625" s="16"/>
      <c r="I1625" s="4"/>
      <c r="J1625" s="14"/>
      <c r="K1625" t="s">
        <v>95</v>
      </c>
      <c r="L1625" s="153"/>
      <c r="M1625" t="s">
        <v>96</v>
      </c>
      <c r="N1625" s="154">
        <v>0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123947.81999999996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100</v>
      </c>
      <c r="D1626" s="16"/>
      <c r="E1626" s="16"/>
      <c r="F1626" s="16"/>
      <c r="G1626" s="16">
        <v>0</v>
      </c>
      <c r="H1626" s="16"/>
      <c r="I1626" s="4"/>
      <c r="J1626" s="14"/>
      <c r="K1626" t="s">
        <v>98</v>
      </c>
      <c r="M1626" t="s">
        <v>99</v>
      </c>
      <c r="N1626" s="154">
        <v>1269.71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123947.81999999996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154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t="s">
        <v>101</v>
      </c>
      <c r="M1627" t="s">
        <v>102</v>
      </c>
      <c r="N1627" s="154">
        <v>0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123947.81999999996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106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t="s">
        <v>104</v>
      </c>
      <c r="M1628" t="s">
        <v>105</v>
      </c>
      <c r="N1628" s="154">
        <v>0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194</v>
      </c>
      <c r="X1628" s="18">
        <v>0</v>
      </c>
      <c r="Y1628" s="16"/>
      <c r="Z1628" s="18">
        <f t="shared" si="545"/>
        <v>123947.81999999996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155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t="s">
        <v>107</v>
      </c>
      <c r="M1629" t="s">
        <v>108</v>
      </c>
      <c r="N1629" s="154">
        <v>0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123947.81999999996</v>
      </c>
      <c r="AA1629" s="15"/>
      <c r="AB1629" s="24"/>
      <c r="AC1629" s="64" t="s">
        <v>156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112</v>
      </c>
      <c r="D1630" s="16"/>
      <c r="E1630" s="16"/>
      <c r="F1630" s="16"/>
      <c r="G1630" s="16">
        <v>0</v>
      </c>
      <c r="H1630" s="16"/>
      <c r="I1630" s="4"/>
      <c r="J1630" s="14"/>
      <c r="K1630" t="s">
        <v>110</v>
      </c>
      <c r="M1630" t="s">
        <v>111</v>
      </c>
      <c r="N1630" s="164">
        <v>0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113</v>
      </c>
      <c r="W1630" s="14"/>
      <c r="X1630" s="18"/>
      <c r="Y1630" s="16">
        <v>0</v>
      </c>
      <c r="Z1630" s="18">
        <f t="shared" si="545"/>
        <v>123947.81999999996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114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50" t="s">
        <v>119</v>
      </c>
      <c r="L1631" s="151">
        <f>SUM(L1625:L1630)</f>
        <v>0</v>
      </c>
      <c r="M1631" s="150" t="s">
        <v>119</v>
      </c>
      <c r="N1631" s="152">
        <f>SUM(N1625:N1630)</f>
        <v>1269.71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123947.81999999996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115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/>
      <c r="L1632" s="16"/>
      <c r="M1632" s="16"/>
      <c r="N1632" s="16"/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123947.81999999996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415</v>
      </c>
      <c r="D1633" s="16"/>
      <c r="E1633" s="16"/>
      <c r="F1633" s="16">
        <v>102</v>
      </c>
      <c r="G1633" s="16"/>
      <c r="H1633" s="16"/>
      <c r="I1633" s="4"/>
      <c r="J1633" s="14"/>
      <c r="K1633" s="16"/>
      <c r="L1633" s="16"/>
      <c r="M1633" s="16"/>
      <c r="N1633" s="16"/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124049.81999999996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416</v>
      </c>
      <c r="D1634" s="16"/>
      <c r="E1634" s="16"/>
      <c r="F1634" s="16">
        <v>137</v>
      </c>
      <c r="G1634" s="16"/>
      <c r="H1634" s="16">
        <v>0</v>
      </c>
      <c r="I1634" s="4"/>
      <c r="J1634" s="14"/>
      <c r="K1634" s="16"/>
      <c r="L1634" s="16"/>
      <c r="M1634" s="16"/>
      <c r="N1634" s="16"/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137</v>
      </c>
      <c r="Y1634" s="16"/>
      <c r="Z1634" s="18">
        <f t="shared" si="545"/>
        <v>124186.81999999996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116</v>
      </c>
      <c r="D1635" s="16"/>
      <c r="E1635" s="16"/>
      <c r="F1635" s="16">
        <v>0</v>
      </c>
      <c r="G1635" s="16"/>
      <c r="H1635" s="16"/>
      <c r="I1635" s="4"/>
      <c r="J1635" s="14"/>
      <c r="K1635" s="16"/>
      <c r="L1635" s="67"/>
      <c r="M1635" s="44"/>
      <c r="N1635" s="16"/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124186.81999999996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116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417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124186.81999999996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116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119</v>
      </c>
      <c r="L1637" s="16">
        <f>SUM(L1624:L1636)</f>
        <v>114.5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124186.81999999996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175</v>
      </c>
      <c r="D1638" s="16"/>
      <c r="E1638" s="16"/>
      <c r="F1638" s="16"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18467.080000000002</v>
      </c>
      <c r="Y1638" s="16">
        <f>G1638</f>
        <v>0</v>
      </c>
      <c r="Z1638" s="18">
        <f t="shared" si="545"/>
        <v>142653.89999999997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120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-752.06</v>
      </c>
      <c r="I1639" s="4"/>
      <c r="J1639" s="14"/>
      <c r="K1639" s="53">
        <f>A1588</f>
        <v>45328</v>
      </c>
      <c r="L1639" s="3">
        <f>D1588+D1589-E1593+D1590-E1590+D1593-E1588+B1591</f>
        <v>8314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142653.89999999997</v>
      </c>
      <c r="AA1639" s="15" t="str">
        <f>C1639</f>
        <v>PREL .PROVVIGIONI MATURATE</v>
      </c>
      <c r="AB1639" s="24"/>
      <c r="AC1639" s="15" t="s">
        <v>163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121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142653.89999999997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122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142653.89999999997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123</v>
      </c>
      <c r="L1642" s="3">
        <f>SUM(L1622:L1636)+N1621+L1638+L1639</f>
        <v>234733.4</v>
      </c>
      <c r="M1642" s="3">
        <f>SUM(O1591:O1610)+N1620</f>
        <v>93843.310000000012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142653.89999999997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119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205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4807.1399999999994</v>
      </c>
      <c r="J1643" s="14"/>
      <c r="K1643" s="6" t="s">
        <v>124</v>
      </c>
      <c r="L1643" s="3">
        <f>L1642-M1642</f>
        <v>140890.08999999997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142382.02999999997</v>
      </c>
      <c r="AA1643" s="15" t="str">
        <f>C1643</f>
        <v>BONIFICO UCA</v>
      </c>
      <c r="AB1643" s="24"/>
      <c r="AC1643" s="71" t="s">
        <v>201</v>
      </c>
      <c r="AD1643" s="65"/>
      <c r="AE1643" s="65">
        <v>0</v>
      </c>
      <c r="AF1643" s="63">
        <f>SUM(AF1595:AF1642)</f>
        <v>57401.06</v>
      </c>
      <c r="AG1643" s="25"/>
      <c r="AH1643" s="24" t="s">
        <v>125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148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186268.34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142382.02999999997</v>
      </c>
      <c r="AA1644" s="15"/>
      <c r="AB1644" s="24"/>
      <c r="AC1644" s="71" t="s">
        <v>167</v>
      </c>
      <c r="AD1644" s="65"/>
      <c r="AE1644" s="65">
        <f>G1644</f>
        <v>0</v>
      </c>
      <c r="AF1644" s="63">
        <f>AF1583+AD1588+AD1589</f>
        <v>83947.37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137740.31</v>
      </c>
      <c r="B1645" s="44">
        <f>D1593-D1595+B1584</f>
        <v>0</v>
      </c>
      <c r="C1645" s="57" t="s">
        <v>127</v>
      </c>
      <c r="D1645" s="44">
        <f>D1588-D1591-E1588+D1584</f>
        <v>37967.5</v>
      </c>
      <c r="E1645" s="44">
        <f>D1589-D1594+E1584-G1643</f>
        <v>6781.1599999999989</v>
      </c>
      <c r="F1645" s="72">
        <f>D1591+D1592+D1594+F1584-E1592</f>
        <v>7939.2799999999988</v>
      </c>
      <c r="G1645" s="81">
        <f>D1591+D1592-E1592+D1594+G1584</f>
        <v>7939.2799999999988</v>
      </c>
      <c r="H1645" s="44">
        <f>G1639+G1638+H1584</f>
        <v>0</v>
      </c>
      <c r="I1645" s="79">
        <f>G1645-H1645</f>
        <v>7939.2799999999988</v>
      </c>
      <c r="J1645" s="58"/>
      <c r="K1645" s="6" t="s">
        <v>128</v>
      </c>
      <c r="L1645" s="3">
        <f>L1643-L1644</f>
        <v>-45378.250000000029</v>
      </c>
      <c r="M1645" s="27" t="s">
        <v>168</v>
      </c>
      <c r="N1645" s="27">
        <f>O1645-L1644</f>
        <v>-38067.210000000021</v>
      </c>
      <c r="O1645" s="44">
        <f>Z1645+AU1645+N1621+SUM(L1624:L1635)+SUM(N1625:N1635)+L1639-D1591-D1594-D1590+E1592</f>
        <v>148201.12999999998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142382.02999999997</v>
      </c>
      <c r="AA1645" s="57"/>
      <c r="AB1645" s="60"/>
      <c r="AC1645" s="60" t="s">
        <v>129</v>
      </c>
      <c r="AD1645" s="23">
        <f>SUM(AD1588:AD1644)-SUM(AE1588:AE1642)+AD1584</f>
        <v>26546.310000000005</v>
      </c>
      <c r="AE1645" s="23">
        <f>AF1631+AF1632</f>
        <v>11860</v>
      </c>
      <c r="AF1645" s="23">
        <f>AD1645+AE1645</f>
        <v>38406.310000000005</v>
      </c>
      <c r="AG1645" s="23" t="s">
        <v>169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202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 t="s">
        <v>0</v>
      </c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130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170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171</v>
      </c>
      <c r="BP1648" s="8" t="s">
        <v>0</v>
      </c>
      <c r="BQ1648" s="9" t="s">
        <v>172</v>
      </c>
    </row>
    <row r="1649" spans="1:69" ht="16.8" customHeight="1" x14ac:dyDescent="0.35">
      <c r="A1649" s="14">
        <v>45329</v>
      </c>
      <c r="B1649" s="15" t="s">
        <v>173</v>
      </c>
      <c r="C1649" s="15" t="s">
        <v>177</v>
      </c>
      <c r="D1649" s="16">
        <v>9135.74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139.29</v>
      </c>
      <c r="M1649" s="16"/>
      <c r="N1649" s="82">
        <f>L1649+L1650-M1650</f>
        <v>139.29</v>
      </c>
      <c r="O1649" s="80">
        <f>D1652+D1655+D1653-E1653-E1652+O1588</f>
        <v>79969.390000000014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142382.02999999997</v>
      </c>
      <c r="AA1649" s="15"/>
      <c r="AB1649" s="19">
        <f>A1649</f>
        <v>45329</v>
      </c>
      <c r="AC1649" s="12" t="s">
        <v>25</v>
      </c>
      <c r="AD1649" s="11">
        <f>N1649</f>
        <v>139.29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175</v>
      </c>
      <c r="BM1649" s="88">
        <f>BK1649</f>
        <v>45329</v>
      </c>
      <c r="BN1649" s="24" t="s">
        <v>175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179</v>
      </c>
      <c r="D1650" s="16">
        <v>1066.28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142382.02999999997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177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18537.760000000002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142382.02999999997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178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13.928999999999998</v>
      </c>
      <c r="N1652" s="16">
        <f>G1691</f>
        <v>0</v>
      </c>
      <c r="O1652" s="16">
        <f t="shared" ref="O1652:O1671" si="556">O1591+M1652-N1652</f>
        <v>27277.566000000013</v>
      </c>
      <c r="P1652" s="18">
        <f t="shared" ref="P1652:P1671" si="557">P1591+M1652</f>
        <v>8408.6659999999993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142382.02999999997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399</v>
      </c>
      <c r="D1653" s="16">
        <v>110</v>
      </c>
      <c r="E1653" s="16">
        <v>0</v>
      </c>
      <c r="F1653" s="16"/>
      <c r="G1653" s="16"/>
      <c r="H1653" s="103">
        <f>D1653+H1592</f>
        <v>6452.5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11.658572999999999</v>
      </c>
      <c r="N1653" s="16">
        <f>D1661</f>
        <v>8923.869999999999</v>
      </c>
      <c r="O1653" s="16">
        <f t="shared" si="556"/>
        <v>-35867.646558</v>
      </c>
      <c r="P1653" s="18">
        <f t="shared" si="557"/>
        <v>7038.0534419999985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142382.02999999997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183</v>
      </c>
      <c r="D1654" s="16">
        <v>29.29</v>
      </c>
      <c r="E1654" s="16">
        <v>0</v>
      </c>
      <c r="F1654" s="16"/>
      <c r="G1654" s="16"/>
      <c r="H1654" s="103" t="s">
        <v>44</v>
      </c>
      <c r="I1654" s="77" t="s">
        <v>181</v>
      </c>
      <c r="J1654" s="14"/>
      <c r="K1654" s="15" t="str">
        <f>C1678</f>
        <v>TOT. PAG. IMPIEGATE</v>
      </c>
      <c r="L1654" s="16"/>
      <c r="M1654" s="16">
        <f>15.35*(L1649+L1650-M1650)/100</f>
        <v>21.381014999999998</v>
      </c>
      <c r="N1654" s="16">
        <f>D1678</f>
        <v>0</v>
      </c>
      <c r="O1654" s="16">
        <f t="shared" si="556"/>
        <v>-7275.3976900000025</v>
      </c>
      <c r="P1654" s="18">
        <f t="shared" si="557"/>
        <v>12907.302309999997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142382.02999999997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182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110</v>
      </c>
      <c r="J1655" s="14"/>
      <c r="K1655" s="15" t="s">
        <v>45</v>
      </c>
      <c r="L1655" s="16"/>
      <c r="M1655" s="16">
        <f>2.6*(L1649+L1650-M1650)/100</f>
        <v>3.62154</v>
      </c>
      <c r="N1655" s="16">
        <f>D1666</f>
        <v>0</v>
      </c>
      <c r="O1655" s="16">
        <f t="shared" si="556"/>
        <v>7177.4531599999991</v>
      </c>
      <c r="P1655" s="18">
        <f t="shared" si="557"/>
        <v>2186.2531600000007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142382.02999999997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183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3.62154</v>
      </c>
      <c r="N1656" s="16">
        <f>G1667+H1667</f>
        <v>0</v>
      </c>
      <c r="O1656" s="16">
        <f t="shared" si="556"/>
        <v>6905.99316</v>
      </c>
      <c r="P1656" s="18">
        <f t="shared" si="557"/>
        <v>2186.2531600000007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142382.02999999997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184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0.64073399999999991</v>
      </c>
      <c r="N1657" s="16">
        <f>G1671</f>
        <v>0</v>
      </c>
      <c r="O1657" s="16">
        <f t="shared" si="556"/>
        <v>1269.8586360000002</v>
      </c>
      <c r="P1657" s="18">
        <f t="shared" si="557"/>
        <v>386.79863600000004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142382.02999999997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185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0.39001200000000003</v>
      </c>
      <c r="N1658" s="16">
        <f>D1681</f>
        <v>0</v>
      </c>
      <c r="O1658" s="16">
        <f t="shared" si="556"/>
        <v>772.95264800000007</v>
      </c>
      <c r="P1658" s="18">
        <f t="shared" si="557"/>
        <v>235.44264800000002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142382.02999999997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418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0.39001200000000003</v>
      </c>
      <c r="N1659" s="16">
        <f>G1669</f>
        <v>0</v>
      </c>
      <c r="O1659" s="16">
        <f t="shared" si="556"/>
        <v>772.95264800000007</v>
      </c>
      <c r="P1659" s="18">
        <f t="shared" si="557"/>
        <v>235.44264800000002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142382.02999999997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419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0.39001200000000003</v>
      </c>
      <c r="N1660" s="16">
        <f>G1672</f>
        <v>0</v>
      </c>
      <c r="O1660" s="16">
        <f t="shared" si="556"/>
        <v>772.95264800000007</v>
      </c>
      <c r="P1660" s="18">
        <f t="shared" si="557"/>
        <v>235.44264800000002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142382.02999999997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0.64073399999999991</v>
      </c>
      <c r="N1661" s="16">
        <f>G1682</f>
        <v>0</v>
      </c>
      <c r="O1661" s="16">
        <f t="shared" si="556"/>
        <v>1269.8586360000002</v>
      </c>
      <c r="P1661" s="18">
        <f t="shared" si="557"/>
        <v>386.79863600000004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142382.02999999997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10443.559999999998</v>
      </c>
      <c r="I1662" s="4"/>
      <c r="J1662" s="14"/>
      <c r="K1662" s="15" t="s">
        <v>188</v>
      </c>
      <c r="L1662" s="16"/>
      <c r="M1662" s="16">
        <f>14.4*(L1649+L1650-M1650)/100</f>
        <v>20.057759999999998</v>
      </c>
      <c r="N1662" s="16">
        <f>G1683</f>
        <v>0</v>
      </c>
      <c r="O1662" s="16">
        <f t="shared" si="556"/>
        <v>11272.629040000002</v>
      </c>
      <c r="P1662" s="18">
        <f t="shared" si="557"/>
        <v>12108.47904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142382.02999999997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1.9500599999999997</v>
      </c>
      <c r="N1663" s="16">
        <f>G1684</f>
        <v>0</v>
      </c>
      <c r="O1663" s="16">
        <f t="shared" si="556"/>
        <v>3292.6032400000004</v>
      </c>
      <c r="P1663" s="18">
        <f t="shared" si="557"/>
        <v>1177.2132399999996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142382.02999999997</v>
      </c>
      <c r="AA1663" s="15"/>
      <c r="AB1663" s="24"/>
      <c r="AC1663" s="64" t="s">
        <v>142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142382.02999999997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143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2.5907940000000003</v>
      </c>
      <c r="N1665" s="16">
        <f>G1687</f>
        <v>0</v>
      </c>
      <c r="O1665" s="16">
        <f t="shared" si="556"/>
        <v>1605.2718759999998</v>
      </c>
      <c r="P1665" s="18">
        <f t="shared" si="557"/>
        <v>1564.011876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142382.02999999997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0.97502999999999984</v>
      </c>
      <c r="N1666" s="16">
        <f>G1688</f>
        <v>0</v>
      </c>
      <c r="O1666" s="16">
        <f t="shared" si="556"/>
        <v>1932.3866200000002</v>
      </c>
      <c r="P1666" s="18">
        <f t="shared" si="557"/>
        <v>588.60661999999979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142382.02999999997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144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26.214377999999996</v>
      </c>
      <c r="N1667" s="16">
        <f>G1692</f>
        <v>0</v>
      </c>
      <c r="O1667" s="16">
        <f t="shared" si="556"/>
        <v>22787.659412000008</v>
      </c>
      <c r="P1667" s="18">
        <f t="shared" si="557"/>
        <v>15825.109412000002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142382.02999999997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26.214377999999996</v>
      </c>
      <c r="N1668" s="29">
        <f>G1693</f>
        <v>0</v>
      </c>
      <c r="O1668" s="16">
        <f t="shared" si="556"/>
        <v>36493.629411999995</v>
      </c>
      <c r="P1668" s="18">
        <f t="shared" si="557"/>
        <v>15825.109412000002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142382.02999999997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0.69645000000000001</v>
      </c>
      <c r="N1669" s="16">
        <f>G1664</f>
        <v>0</v>
      </c>
      <c r="O1669" s="16">
        <f t="shared" si="556"/>
        <v>1380.2833000000001</v>
      </c>
      <c r="P1669" s="18">
        <f t="shared" si="557"/>
        <v>420.43330000000009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142382.02999999997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0.69645000000000001</v>
      </c>
      <c r="N1670" s="16">
        <f>G1670</f>
        <v>0</v>
      </c>
      <c r="O1670" s="16">
        <f t="shared" si="556"/>
        <v>-461.99669999999986</v>
      </c>
      <c r="P1670" s="18">
        <f t="shared" si="557"/>
        <v>420.43330000000009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142382.02999999997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3.2315279999999995</v>
      </c>
      <c r="N1671" s="16">
        <f>H1705+H1704+G1703</f>
        <v>0</v>
      </c>
      <c r="O1671" s="16">
        <f t="shared" si="556"/>
        <v>987.82051199999978</v>
      </c>
      <c r="P1671" s="18">
        <f t="shared" si="557"/>
        <v>1950.8105119999998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142382.02999999997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142382.02999999997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145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84086.659999999989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142382.02999999997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147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6956</v>
      </c>
      <c r="P1674" s="33">
        <f>SUM(O1652:O1671)</f>
        <v>82366.830000000016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142382.02999999997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149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10289.460000000003</v>
      </c>
      <c r="P1675" s="35">
        <f>O1614+O1615+O1676-F1690-F1689-O1673-O1674</f>
        <v>3472.7500000000036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142382.02999999997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150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18677.050000000003</v>
      </c>
      <c r="M1676" s="3">
        <f>SUM(M1649:M1675)</f>
        <v>139.29</v>
      </c>
      <c r="N1676" s="16" t="s">
        <v>75</v>
      </c>
      <c r="O1676" s="16">
        <f>N1649-L1650</f>
        <v>139.29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142382.02999999997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970521.6399999999</v>
      </c>
      <c r="M1677" s="3">
        <f>M1617</f>
        <v>782681.32999999984</v>
      </c>
      <c r="N1677" s="16" t="s">
        <v>77</v>
      </c>
      <c r="O1677" s="36">
        <f>(O1673+O1674)-(O1612+O1613)</f>
        <v>3738.58</v>
      </c>
      <c r="P1677" s="37">
        <f>O1676-O1677</f>
        <v>-3599.29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142382.02999999997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989198.69</v>
      </c>
      <c r="M1678" s="3">
        <f>M1676+M1677</f>
        <v>782820.61999999988</v>
      </c>
      <c r="N1678" s="16" t="s">
        <v>80</v>
      </c>
      <c r="O1678" s="38">
        <f>O1675+O1676-O1677</f>
        <v>6690.1700000000037</v>
      </c>
      <c r="P1678" s="39">
        <f>O1678-O1675</f>
        <v>-3599.2899999999991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142382.02999999997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206378.07000000007</v>
      </c>
      <c r="M1679" s="40"/>
      <c r="N1679" s="29" t="s">
        <v>82</v>
      </c>
      <c r="O1679" s="41">
        <f>O1672+O1673+O1674+O1680</f>
        <v>82366.830000000016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142382.02999999997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3514.7500000000146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142382.02999999997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142382.02999999997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142382.02999999997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/>
      <c r="AR1682" s="14"/>
      <c r="AS1682" s="18"/>
      <c r="AT1682" s="16">
        <v>0</v>
      </c>
      <c r="AU1682" s="18">
        <f t="shared" ref="AU1682:AU1713" si="567">(AS1682-AT1682)+AU1681</f>
        <v>0</v>
      </c>
      <c r="AV1682" s="15"/>
      <c r="AX1682" s="14"/>
      <c r="AY1682" s="18"/>
      <c r="AZ1682" s="16">
        <v>0</v>
      </c>
      <c r="BA1682" s="18">
        <f t="shared" ref="BA1682:BA1713" si="568">(AY1682-AZ1682)+BA1681</f>
        <v>0</v>
      </c>
      <c r="BB1682" s="15"/>
      <c r="BD1682" s="14"/>
      <c r="BE1682" s="18"/>
      <c r="BF1682" s="16">
        <v>0</v>
      </c>
      <c r="BG1682" s="18">
        <f t="shared" ref="BG1682:BG1713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224621.95999999996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142382.02999999997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142382.02999999997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/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142382.02999999997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97</v>
      </c>
      <c r="D1686" s="16"/>
      <c r="E1686" s="16"/>
      <c r="F1686" s="16"/>
      <c r="G1686" s="16">
        <v>0</v>
      </c>
      <c r="H1686" s="16"/>
      <c r="I1686" s="4"/>
      <c r="J1686" s="14"/>
      <c r="K1686" s="155" t="s">
        <v>95</v>
      </c>
      <c r="L1686" s="156"/>
      <c r="M1686" s="155" t="s">
        <v>96</v>
      </c>
      <c r="N1686" s="165">
        <v>1535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142382.02999999997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100</v>
      </c>
      <c r="D1687" s="16"/>
      <c r="E1687" s="16"/>
      <c r="F1687" s="16"/>
      <c r="G1687" s="16">
        <v>0</v>
      </c>
      <c r="H1687" s="16"/>
      <c r="I1687" s="4"/>
      <c r="J1687" s="14"/>
      <c r="K1687" s="155" t="s">
        <v>98</v>
      </c>
      <c r="L1687" s="156"/>
      <c r="M1687" s="155" t="s">
        <v>99</v>
      </c>
      <c r="N1687" s="165">
        <v>895.5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142382.02999999997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154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55" t="s">
        <v>101</v>
      </c>
      <c r="L1688" s="156"/>
      <c r="M1688" s="155" t="s">
        <v>102</v>
      </c>
      <c r="N1688" s="165">
        <v>0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142382.02999999997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106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55" t="s">
        <v>104</v>
      </c>
      <c r="L1689" s="156"/>
      <c r="M1689" s="155" t="s">
        <v>105</v>
      </c>
      <c r="N1689" s="165">
        <v>307.5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194</v>
      </c>
      <c r="X1689" s="18">
        <v>0</v>
      </c>
      <c r="Y1689" s="16"/>
      <c r="Z1689" s="18">
        <f t="shared" si="565"/>
        <v>142382.02999999997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155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s="155" t="s">
        <v>107</v>
      </c>
      <c r="L1690" s="156"/>
      <c r="M1690" s="155" t="s">
        <v>108</v>
      </c>
      <c r="N1690" s="165">
        <v>690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142382.02999999997</v>
      </c>
      <c r="AA1690" s="15"/>
      <c r="AB1690" s="24"/>
      <c r="AC1690" s="64" t="s">
        <v>156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112</v>
      </c>
      <c r="D1691" s="16"/>
      <c r="E1691" s="16"/>
      <c r="F1691" s="16"/>
      <c r="G1691" s="16">
        <v>0</v>
      </c>
      <c r="H1691" s="16"/>
      <c r="I1691" s="4"/>
      <c r="J1691" s="14"/>
      <c r="K1691" s="155" t="s">
        <v>110</v>
      </c>
      <c r="L1691" s="156"/>
      <c r="M1691" s="155" t="s">
        <v>111</v>
      </c>
      <c r="N1691" s="166">
        <v>50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113</v>
      </c>
      <c r="W1691" s="14"/>
      <c r="X1691" s="18"/>
      <c r="Y1691" s="16">
        <v>0</v>
      </c>
      <c r="Z1691" s="18">
        <f t="shared" si="565"/>
        <v>142382.02999999997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114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57" t="s">
        <v>119</v>
      </c>
      <c r="L1692" s="158">
        <f>SUM(L1686:L1691)</f>
        <v>0</v>
      </c>
      <c r="M1692" s="157" t="s">
        <v>119</v>
      </c>
      <c r="N1692" s="159">
        <f>SUM(N1686:N1691)</f>
        <v>3478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142382.02999999997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115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/>
      <c r="M1693" s="16"/>
      <c r="N1693" s="16"/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142382.02999999997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420</v>
      </c>
      <c r="D1694" s="16"/>
      <c r="E1694" s="16"/>
      <c r="F1694" s="16">
        <v>4997.05</v>
      </c>
      <c r="G1694" s="16"/>
      <c r="H1694" s="16"/>
      <c r="I1694" s="4"/>
      <c r="J1694" s="14"/>
      <c r="K1694" s="16"/>
      <c r="L1694" s="16"/>
      <c r="M1694" s="44"/>
      <c r="N1694" s="16"/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147379.07999999996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421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/>
      <c r="L1695" s="16"/>
      <c r="M1695" s="16"/>
      <c r="N1695" s="16"/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147379.07999999996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422</v>
      </c>
      <c r="D1696" s="16"/>
      <c r="E1696" s="16"/>
      <c r="F1696" s="16">
        <v>0</v>
      </c>
      <c r="G1696" s="16"/>
      <c r="H1696" s="16"/>
      <c r="I1696" s="4"/>
      <c r="J1696" s="14"/>
      <c r="K1696" s="16"/>
      <c r="L1696" s="67"/>
      <c r="M1696" s="44"/>
      <c r="N1696" s="16"/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147379.07999999996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423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147379.07999999996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116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119</v>
      </c>
      <c r="L1698" s="16">
        <f>SUM(L1685:L1697)</f>
        <v>0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147379.07999999996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175</v>
      </c>
      <c r="D1699" s="16"/>
      <c r="E1699" s="16"/>
      <c r="F1699" s="16"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6956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5421.3</v>
      </c>
      <c r="Y1699" s="16">
        <v>0</v>
      </c>
      <c r="Z1699" s="18">
        <f t="shared" si="565"/>
        <v>152800.37999999995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120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-3132.14</v>
      </c>
      <c r="I1700" s="4"/>
      <c r="J1700" s="14"/>
      <c r="K1700" s="53">
        <f>A1649</f>
        <v>45329</v>
      </c>
      <c r="L1700" s="3">
        <f>D1649+D1650-E1654+D1651-E1651+D1654-E1649+B1652</f>
        <v>18677.050000000003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152800.37999999995</v>
      </c>
      <c r="AA1700" s="15" t="str">
        <f>C1700</f>
        <v>PREL .PROVVIGIONI MATURATE</v>
      </c>
      <c r="AB1700" s="24"/>
      <c r="AC1700" s="15" t="s">
        <v>163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121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152800.37999999995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122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152800.37999999995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123</v>
      </c>
      <c r="L1703" s="3">
        <f>SUM(L1683:L1697)+N1682+L1699+L1700</f>
        <v>250255.00999999995</v>
      </c>
      <c r="M1703" s="3">
        <f>SUM(O1652:O1671)+N1681</f>
        <v>85058.73000000001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152800.37999999995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119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424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7939.2799999999988</v>
      </c>
      <c r="J1704" s="14"/>
      <c r="K1704" s="6" t="s">
        <v>124</v>
      </c>
      <c r="L1704" s="3">
        <f>L1703-M1703</f>
        <v>165196.27999999994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152725.87999999995</v>
      </c>
      <c r="AA1704" s="15" t="str">
        <f>C1704</f>
        <v>RIMBORSO MAGRO MIRCO  2/2</v>
      </c>
      <c r="AB1704" s="24"/>
      <c r="AC1704" s="71" t="s">
        <v>201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125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148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204806.09999999998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152725.87999999995</v>
      </c>
      <c r="AA1705" s="15"/>
      <c r="AB1705" s="24"/>
      <c r="AC1705" s="71" t="s">
        <v>167</v>
      </c>
      <c r="AD1705" s="65"/>
      <c r="AE1705" s="65">
        <f>G1705</f>
        <v>0</v>
      </c>
      <c r="AF1705" s="63">
        <f>AF1644+AD1649+AD1650</f>
        <v>84086.659999999989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146076.04999999999</v>
      </c>
      <c r="B1706" s="44">
        <f>D1654-D1656+B1645</f>
        <v>0</v>
      </c>
      <c r="C1706" s="57" t="s">
        <v>127</v>
      </c>
      <c r="D1706" s="44">
        <f>D1649-D1652-E1649+D1645</f>
        <v>47103.24</v>
      </c>
      <c r="E1706" s="44">
        <f>D1650-D1655+E1645</f>
        <v>7847.4399999999987</v>
      </c>
      <c r="F1706" s="72">
        <f>D1652+D1653+D1655+F1645-E1653</f>
        <v>8049.2799999999988</v>
      </c>
      <c r="G1706" s="81">
        <f>D1652+D1653-E1653+D1655+G1645</f>
        <v>8049.2799999999988</v>
      </c>
      <c r="H1706" s="44">
        <f>G1700+G1699+H1645</f>
        <v>0</v>
      </c>
      <c r="I1706" s="79">
        <f>G1706-H1706</f>
        <v>8049.2799999999988</v>
      </c>
      <c r="J1706" s="58"/>
      <c r="K1706" s="6" t="s">
        <v>128</v>
      </c>
      <c r="L1706" s="3">
        <f>L1704-L1705</f>
        <v>-39609.820000000036</v>
      </c>
      <c r="M1706" s="27" t="s">
        <v>168</v>
      </c>
      <c r="N1706" s="27">
        <f>O1706-L1705</f>
        <v>-36113.410000000033</v>
      </c>
      <c r="O1706" s="44">
        <f>Z1706+AU1706+N1682+SUM(L1685:L1696)+SUM(N1686:N1696)+L1700-D1652-D1655-D1651+E1653</f>
        <v>168692.68999999994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152725.87999999995</v>
      </c>
      <c r="AA1706" s="57"/>
      <c r="AB1706" s="60"/>
      <c r="AC1706" s="60" t="s">
        <v>129</v>
      </c>
      <c r="AD1706" s="23">
        <f>SUM(AD1649:AD1705)-SUM(AE1649:AE1703)+AD1645</f>
        <v>17761.730000000007</v>
      </c>
      <c r="AE1706" s="23">
        <f>AF1692+AF1693</f>
        <v>11860</v>
      </c>
      <c r="AF1706" s="23">
        <f>AD1706+AE1706</f>
        <v>29621.730000000007</v>
      </c>
      <c r="AG1706" s="23" t="s">
        <v>169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202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130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170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171</v>
      </c>
      <c r="BP1709" s="8" t="s">
        <v>0</v>
      </c>
      <c r="BQ1709" s="9" t="s">
        <v>172</v>
      </c>
    </row>
    <row r="1710" spans="1:69" ht="16.8" customHeight="1" x14ac:dyDescent="0.35">
      <c r="A1710" s="14">
        <v>45330</v>
      </c>
      <c r="B1710" s="15" t="s">
        <v>173</v>
      </c>
      <c r="C1710" s="15" t="s">
        <v>177</v>
      </c>
      <c r="D1710" s="16">
        <v>10701.5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1269.46</v>
      </c>
      <c r="M1710" s="16"/>
      <c r="N1710" s="82">
        <f>L1710+L1711-M1711</f>
        <v>1269.46</v>
      </c>
      <c r="O1710" s="80">
        <f>D1713+D1716+D1714-E1714-E1713+O1649</f>
        <v>80987.530000000013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152725.87999999995</v>
      </c>
      <c r="AA1710" s="15"/>
      <c r="AB1710" s="19">
        <f>A1710</f>
        <v>45330</v>
      </c>
      <c r="AC1710" s="12" t="s">
        <v>25</v>
      </c>
      <c r="AD1710" s="11">
        <f>N1710</f>
        <v>1269.46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175</v>
      </c>
      <c r="BM1710" s="88">
        <f>BK1710</f>
        <v>45330</v>
      </c>
      <c r="BN1710" s="24" t="s">
        <v>175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179</v>
      </c>
      <c r="D1711" s="16">
        <v>1594.27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152725.87999999995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177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18576.86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152725.87999999995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/>
      <c r="B1713" s="16">
        <v>-3322.27</v>
      </c>
      <c r="C1713" s="15" t="s">
        <v>178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126.946</v>
      </c>
      <c r="N1713" s="16">
        <f>G1752</f>
        <v>0</v>
      </c>
      <c r="O1713" s="16">
        <f t="shared" ref="O1713:O1732" si="576">O1652+M1713-N1713</f>
        <v>27404.512000000013</v>
      </c>
      <c r="P1713" s="18">
        <f t="shared" ref="P1713:P1732" si="577">P1652+M1713</f>
        <v>8535.6119999999992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152725.87999999995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/>
      <c r="B1714" s="16">
        <f>B1713+B1653</f>
        <v>457.09999999999991</v>
      </c>
      <c r="C1714" s="15" t="s">
        <v>399</v>
      </c>
      <c r="D1714" s="16">
        <v>1011</v>
      </c>
      <c r="E1714" s="16">
        <v>0</v>
      </c>
      <c r="F1714" s="16"/>
      <c r="G1714" s="16"/>
      <c r="H1714" s="103">
        <f>D1714+H1653</f>
        <v>7463.5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106.25380199999999</v>
      </c>
      <c r="N1714" s="16">
        <f>D1722</f>
        <v>0</v>
      </c>
      <c r="O1714" s="16">
        <f t="shared" si="576"/>
        <v>-35761.392756000001</v>
      </c>
      <c r="P1714" s="18">
        <f t="shared" si="577"/>
        <v>7144.3072439999987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152725.87999999995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183</v>
      </c>
      <c r="D1715" s="16">
        <v>251.32</v>
      </c>
      <c r="E1715" s="16">
        <v>0</v>
      </c>
      <c r="F1715" s="16"/>
      <c r="G1715" s="16"/>
      <c r="H1715" s="103" t="s">
        <v>44</v>
      </c>
      <c r="I1715" s="77" t="s">
        <v>181</v>
      </c>
      <c r="J1715" s="14"/>
      <c r="K1715" s="15" t="str">
        <f>C1739</f>
        <v>TOT. PAG. IMPIEGATE</v>
      </c>
      <c r="L1715" s="16"/>
      <c r="M1715" s="16">
        <f>15.35*(L1710+L1711-M1711)/100</f>
        <v>194.86211</v>
      </c>
      <c r="N1715" s="16">
        <f>D1739</f>
        <v>5420</v>
      </c>
      <c r="O1715" s="16">
        <f t="shared" si="576"/>
        <v>-12500.535580000003</v>
      </c>
      <c r="P1715" s="18">
        <f t="shared" si="577"/>
        <v>13102.164419999997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152725.87999999995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182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1018.14</v>
      </c>
      <c r="J1716" s="14"/>
      <c r="K1716" s="15" t="s">
        <v>45</v>
      </c>
      <c r="L1716" s="16"/>
      <c r="M1716" s="16">
        <f>2.6*(L1710+L1711-M1711)/100</f>
        <v>33.005960000000002</v>
      </c>
      <c r="N1716" s="16">
        <f>D1727</f>
        <v>0</v>
      </c>
      <c r="O1716" s="16">
        <f t="shared" si="576"/>
        <v>7210.4591199999995</v>
      </c>
      <c r="P1716" s="18">
        <f t="shared" si="577"/>
        <v>2219.2591200000006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152725.87999999995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183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33.005960000000002</v>
      </c>
      <c r="N1717" s="16">
        <f>G1728+H1728</f>
        <v>21.8</v>
      </c>
      <c r="O1717" s="16">
        <f t="shared" si="576"/>
        <v>6917.1991200000002</v>
      </c>
      <c r="P1717" s="18">
        <f t="shared" si="577"/>
        <v>2219.2591200000006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152725.87999999995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184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5.8395160000000006</v>
      </c>
      <c r="N1718" s="16">
        <f>G1732</f>
        <v>0</v>
      </c>
      <c r="O1718" s="16">
        <f t="shared" si="576"/>
        <v>1275.6981520000002</v>
      </c>
      <c r="P1718" s="18">
        <f t="shared" si="577"/>
        <v>392.63815200000005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152725.87999999995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185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3.5544880000000005</v>
      </c>
      <c r="N1719" s="16">
        <f>D1742</f>
        <v>0</v>
      </c>
      <c r="O1719" s="16">
        <f t="shared" si="576"/>
        <v>776.50713600000006</v>
      </c>
      <c r="P1719" s="18">
        <f t="shared" si="577"/>
        <v>238.99713600000001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152725.87999999995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186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3.5544880000000005</v>
      </c>
      <c r="N1720" s="16">
        <f>G1730</f>
        <v>0</v>
      </c>
      <c r="O1720" s="16">
        <f t="shared" si="576"/>
        <v>776.50713600000006</v>
      </c>
      <c r="P1720" s="18">
        <f t="shared" si="577"/>
        <v>238.99713600000001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152725.87999999995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187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3.5544880000000005</v>
      </c>
      <c r="N1721" s="16">
        <f>G1733</f>
        <v>0</v>
      </c>
      <c r="O1721" s="16">
        <f t="shared" si="576"/>
        <v>776.50713600000006</v>
      </c>
      <c r="P1721" s="18">
        <f t="shared" si="577"/>
        <v>238.99713600000001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152725.87999999995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5.8395160000000006</v>
      </c>
      <c r="N1722" s="16">
        <f>G1743</f>
        <v>0</v>
      </c>
      <c r="O1722" s="16">
        <f t="shared" si="576"/>
        <v>1275.6981520000002</v>
      </c>
      <c r="P1722" s="18">
        <f t="shared" si="577"/>
        <v>392.63815200000005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152725.87999999995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11713.02</v>
      </c>
      <c r="I1723" s="4"/>
      <c r="J1723" s="14"/>
      <c r="K1723" s="15" t="s">
        <v>188</v>
      </c>
      <c r="L1723" s="16"/>
      <c r="M1723" s="16">
        <f>14.4*(L1710+L1711-M1711)/100</f>
        <v>182.80224000000001</v>
      </c>
      <c r="N1723" s="16">
        <f>G1744</f>
        <v>0</v>
      </c>
      <c r="O1723" s="16">
        <f t="shared" si="576"/>
        <v>11455.431280000003</v>
      </c>
      <c r="P1723" s="18">
        <f t="shared" si="577"/>
        <v>12291.281280000001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152725.87999999995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17.77244</v>
      </c>
      <c r="N1724" s="16">
        <f>G1745</f>
        <v>0</v>
      </c>
      <c r="O1724" s="16">
        <f t="shared" si="576"/>
        <v>3310.3756800000006</v>
      </c>
      <c r="P1724" s="18">
        <f t="shared" si="577"/>
        <v>1194.9856799999995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152725.87999999995</v>
      </c>
      <c r="AA1724" s="15"/>
      <c r="AB1724" s="24"/>
      <c r="AC1724" s="64" t="s">
        <v>142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152725.87999999995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143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23.611955999999999</v>
      </c>
      <c r="N1726" s="16">
        <f>G1748</f>
        <v>0</v>
      </c>
      <c r="O1726" s="16">
        <f t="shared" si="576"/>
        <v>1628.8838319999998</v>
      </c>
      <c r="P1726" s="18">
        <f t="shared" si="577"/>
        <v>1587.623832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152725.87999999995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8.8862199999999998</v>
      </c>
      <c r="N1727" s="16">
        <f>G1749</f>
        <v>0</v>
      </c>
      <c r="O1727" s="16">
        <f t="shared" si="576"/>
        <v>1941.2728400000003</v>
      </c>
      <c r="P1727" s="18">
        <f t="shared" si="577"/>
        <v>597.49283999999977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152725.87999999995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425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238.912372</v>
      </c>
      <c r="N1728" s="16">
        <f>G1753</f>
        <v>0</v>
      </c>
      <c r="O1728" s="16">
        <f t="shared" si="576"/>
        <v>23026.571784000007</v>
      </c>
      <c r="P1728" s="18">
        <f t="shared" si="577"/>
        <v>16064.021784000002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152725.87999999995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238.912372</v>
      </c>
      <c r="N1729" s="29">
        <f>G1754</f>
        <v>0</v>
      </c>
      <c r="O1729" s="16">
        <f t="shared" si="576"/>
        <v>36732.541783999994</v>
      </c>
      <c r="P1729" s="18">
        <f t="shared" si="577"/>
        <v>16064.021784000002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152725.87999999995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6.3473000000000006</v>
      </c>
      <c r="N1730" s="16">
        <f>G1725</f>
        <v>0</v>
      </c>
      <c r="O1730" s="16">
        <f t="shared" si="576"/>
        <v>1386.6306</v>
      </c>
      <c r="P1730" s="18">
        <f t="shared" si="577"/>
        <v>426.78060000000011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152725.87999999995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6.3473000000000006</v>
      </c>
      <c r="N1731" s="16">
        <f>G1731</f>
        <v>0</v>
      </c>
      <c r="O1731" s="16">
        <f t="shared" si="576"/>
        <v>-455.64939999999984</v>
      </c>
      <c r="P1731" s="18">
        <f t="shared" si="577"/>
        <v>426.78060000000011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152725.87999999995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29.451471999999999</v>
      </c>
      <c r="N1732" s="16">
        <f>H1766+H1765+G1764</f>
        <v>0</v>
      </c>
      <c r="O1732" s="16">
        <f t="shared" si="576"/>
        <v>1017.2719839999997</v>
      </c>
      <c r="P1732" s="18">
        <f t="shared" si="577"/>
        <v>1980.2619839999998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152725.87999999995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152725.87999999995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426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213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85356.119999999981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152725.87999999995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427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4675.4799999999996</v>
      </c>
      <c r="P1735" s="33">
        <f>SUM(O1713:O1732)</f>
        <v>78194.490000000034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152725.87999999995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428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10428.750000000004</v>
      </c>
      <c r="P1736" s="35">
        <f>O1675+O1676+O1737-F1751-F1750-O1734-O1735</f>
        <v>7022.7300000000032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152725.87999999995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429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19846.32</v>
      </c>
      <c r="M1737" s="3">
        <f>SUM(M1710:M1736)</f>
        <v>4591.7299999999996</v>
      </c>
      <c r="N1737" s="16" t="s">
        <v>75</v>
      </c>
      <c r="O1737" s="16">
        <f>N1710-L1711</f>
        <v>1269.46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152725.87999999995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989198.69</v>
      </c>
      <c r="M1738" s="3">
        <f>M1678</f>
        <v>782820.61999999988</v>
      </c>
      <c r="N1738" s="16" t="s">
        <v>77</v>
      </c>
      <c r="O1738" s="36">
        <f>(O1734+O1735)-(O1673+O1674)</f>
        <v>-2280.5200000000004</v>
      </c>
      <c r="P1738" s="37">
        <f>O1737-O1738</f>
        <v>3549.9800000000005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152725.87999999995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1009045.0099999999</v>
      </c>
      <c r="M1739" s="3">
        <f>M1737+M1738</f>
        <v>787412.34999999986</v>
      </c>
      <c r="N1739" s="16" t="s">
        <v>80</v>
      </c>
      <c r="O1739" s="38">
        <f>O1736+O1737-O1738</f>
        <v>13978.730000000003</v>
      </c>
      <c r="P1739" s="39">
        <f>O1739-O1736</f>
        <v>3549.9799999999996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152725.87999999995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221632.66000000003</v>
      </c>
      <c r="M1740" s="40"/>
      <c r="N1740" s="29" t="s">
        <v>82</v>
      </c>
      <c r="O1740" s="41">
        <f>O1733+O1734+O1735+O1741</f>
        <v>78194.490000000034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152725.87999999995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7064.7300000000396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152725.87999999995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152725.87999999995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152725.87999999995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/>
      <c r="AR1743" s="14"/>
      <c r="AS1743" s="18"/>
      <c r="AT1743" s="16">
        <v>0</v>
      </c>
      <c r="AU1743" s="18">
        <f t="shared" ref="AU1743:AU1774" si="587">(AS1743-AT1743)+AU1742</f>
        <v>0</v>
      </c>
      <c r="AV1743" s="15"/>
      <c r="AX1743" s="14"/>
      <c r="AY1743" s="18"/>
      <c r="AZ1743" s="16">
        <v>0</v>
      </c>
      <c r="BA1743" s="18">
        <f t="shared" ref="BA1743:BA1774" si="588">(AY1743-AZ1743)+BA1742</f>
        <v>0</v>
      </c>
      <c r="BB1743" s="15"/>
      <c r="BD1743" s="14"/>
      <c r="BE1743" s="18"/>
      <c r="BF1743" s="16">
        <v>0</v>
      </c>
      <c r="BG1743" s="18">
        <f t="shared" ref="BG1743:BG1774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236907.31999999995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152725.87999999995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152725.87999999995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152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152725.87999999995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97</v>
      </c>
      <c r="D1747" s="16"/>
      <c r="E1747" s="16"/>
      <c r="F1747" s="16"/>
      <c r="G1747" s="16">
        <v>0</v>
      </c>
      <c r="H1747" s="16"/>
      <c r="I1747" s="4"/>
      <c r="J1747" s="14"/>
      <c r="K1747" t="s">
        <v>95</v>
      </c>
      <c r="L1747" s="154">
        <v>0</v>
      </c>
      <c r="M1747" t="s">
        <v>96</v>
      </c>
      <c r="N1747" s="164">
        <v>600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152725.87999999995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100</v>
      </c>
      <c r="D1748" s="16"/>
      <c r="E1748" s="16"/>
      <c r="F1748" s="16"/>
      <c r="G1748" s="16">
        <v>0</v>
      </c>
      <c r="H1748" s="16"/>
      <c r="I1748" s="4"/>
      <c r="J1748" s="14"/>
      <c r="K1748" t="s">
        <v>98</v>
      </c>
      <c r="L1748" s="154">
        <v>0</v>
      </c>
      <c r="M1748" t="s">
        <v>99</v>
      </c>
      <c r="N1748" s="154">
        <v>0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152725.87999999995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154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t="s">
        <v>101</v>
      </c>
      <c r="L1749" s="154">
        <v>0</v>
      </c>
      <c r="M1749" t="s">
        <v>102</v>
      </c>
      <c r="N1749" s="154">
        <v>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152725.87999999995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106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t="s">
        <v>104</v>
      </c>
      <c r="L1750" s="154">
        <v>0</v>
      </c>
      <c r="M1750" t="s">
        <v>105</v>
      </c>
      <c r="N1750" s="154">
        <v>1680.49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194</v>
      </c>
      <c r="X1750" s="18">
        <v>0</v>
      </c>
      <c r="Y1750" s="16"/>
      <c r="Z1750" s="18">
        <f t="shared" si="585"/>
        <v>152725.87999999995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155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t="s">
        <v>107</v>
      </c>
      <c r="L1751" s="154">
        <v>0</v>
      </c>
      <c r="M1751" t="s">
        <v>108</v>
      </c>
      <c r="N1751" s="154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152725.87999999995</v>
      </c>
      <c r="AA1751" s="15"/>
      <c r="AB1751" s="24"/>
      <c r="AC1751" s="64" t="s">
        <v>156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112</v>
      </c>
      <c r="D1752" s="16"/>
      <c r="E1752" s="16"/>
      <c r="F1752" s="16"/>
      <c r="G1752" s="16">
        <v>0</v>
      </c>
      <c r="H1752" s="16"/>
      <c r="I1752" s="4"/>
      <c r="J1752" s="14"/>
      <c r="K1752" t="s">
        <v>110</v>
      </c>
      <c r="L1752" s="154">
        <v>0</v>
      </c>
      <c r="M1752" t="s">
        <v>111</v>
      </c>
      <c r="N1752" s="164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113</v>
      </c>
      <c r="W1752" s="14"/>
      <c r="X1752" s="18"/>
      <c r="Y1752" s="16">
        <v>0</v>
      </c>
      <c r="Z1752" s="18">
        <f t="shared" si="585"/>
        <v>152725.87999999995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114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50" t="s">
        <v>119</v>
      </c>
      <c r="L1753" s="151">
        <f>SUM(L1747:L1752)</f>
        <v>0</v>
      </c>
      <c r="M1753" s="150" t="s">
        <v>119</v>
      </c>
      <c r="N1753" s="152">
        <f>SUM(N1747:N1752)</f>
        <v>2280.4899999999998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152725.87999999995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115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/>
      <c r="L1754" s="16"/>
      <c r="M1754" s="16"/>
      <c r="N1754" s="16"/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152725.87999999995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430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/>
      <c r="M1755" s="44"/>
      <c r="N1755" s="16"/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165791.86999999994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431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/>
      <c r="M1756" s="16"/>
      <c r="N1756" s="16"/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165791.86999999994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432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/>
      <c r="M1757" s="44"/>
      <c r="N1757" s="16"/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168067.55999999994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433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168067.55999999994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434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119</v>
      </c>
      <c r="L1759" s="16">
        <f>SUM(L1746:L1758)</f>
        <v>114.5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168757.55999999994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175</v>
      </c>
      <c r="D1760" s="16"/>
      <c r="E1760" s="16"/>
      <c r="F1760" s="16"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4560.9799999999996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5017.75</v>
      </c>
      <c r="Y1760" s="16">
        <f>G1760</f>
        <v>0</v>
      </c>
      <c r="Z1760" s="18">
        <f t="shared" si="585"/>
        <v>173775.30999999994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120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-110</v>
      </c>
      <c r="I1761" s="4"/>
      <c r="J1761" s="14"/>
      <c r="K1761" s="53">
        <f>A1710</f>
        <v>45330</v>
      </c>
      <c r="L1761" s="3">
        <f>D1710+D1711-E1715+D1712-E1712+D1715-E1710+B1713</f>
        <v>19846.32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173775.30999999994</v>
      </c>
      <c r="AA1761" s="15" t="str">
        <f>C1761</f>
        <v>PREL .PROVVIGIONI MATURATE</v>
      </c>
      <c r="AB1761" s="24"/>
      <c r="AC1761" s="15" t="s">
        <v>163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121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173775.30999999994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122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173775.30999999994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123</v>
      </c>
      <c r="L1764" s="3">
        <f>SUM(L1744:L1758)+N1743+L1760+L1761</f>
        <v>261429.11999999997</v>
      </c>
      <c r="M1764" s="3">
        <f>SUM(O1713:O1732)+N1742</f>
        <v>80886.390000000029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173775.30999999994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119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213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8049.2799999999979</v>
      </c>
      <c r="J1765" s="14"/>
      <c r="K1765" s="6" t="s">
        <v>124</v>
      </c>
      <c r="L1765" s="3">
        <f>L1764-M1764</f>
        <v>180542.72999999992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170453.03999999995</v>
      </c>
      <c r="AA1765" s="15" t="str">
        <f>C1765</f>
        <v>BONIFICO GENERTEL</v>
      </c>
      <c r="AB1765" s="24"/>
      <c r="AC1765" s="71" t="s">
        <v>201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125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148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223382.96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170453.03999999995</v>
      </c>
      <c r="AA1766" s="15"/>
      <c r="AB1766" s="24"/>
      <c r="AC1766" s="71" t="s">
        <v>167</v>
      </c>
      <c r="AD1766" s="65"/>
      <c r="AE1766" s="65">
        <f>G1766</f>
        <v>0</v>
      </c>
      <c r="AF1766" s="63">
        <f>AF1705+AD1710+AD1711</f>
        <v>85356.12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155766.54999999999</v>
      </c>
      <c r="B1767" s="44">
        <f>D1715-D1717+B1706</f>
        <v>0</v>
      </c>
      <c r="C1767" s="57" t="s">
        <v>127</v>
      </c>
      <c r="D1767" s="44">
        <f>D1710-D1713-E1710+D1706</f>
        <v>57717.599999999999</v>
      </c>
      <c r="E1767" s="44">
        <f>D1711-D1716+E1706</f>
        <v>9441.7099999999991</v>
      </c>
      <c r="F1767" s="72">
        <f>D1713+D1714+D1716+F1706-E1714</f>
        <v>9067.4199999999983</v>
      </c>
      <c r="G1767" s="81">
        <f>D1713+D1714-E1714+D1716+G1706</f>
        <v>9067.4199999999983</v>
      </c>
      <c r="H1767" s="44">
        <f>G1761+G1760+H1706</f>
        <v>0</v>
      </c>
      <c r="I1767" s="79">
        <f>G1767-H1767</f>
        <v>9067.4199999999983</v>
      </c>
      <c r="J1767" s="58"/>
      <c r="K1767" s="6" t="s">
        <v>128</v>
      </c>
      <c r="L1767" s="3">
        <f>L1765-L1766</f>
        <v>-42840.230000000069</v>
      </c>
      <c r="M1767" s="27" t="s">
        <v>168</v>
      </c>
      <c r="N1767" s="27">
        <f>O1767-L1766</f>
        <v>-39759.760000000038</v>
      </c>
      <c r="O1767" s="44">
        <f>Z1767+AU1767+N1743+SUM(L1746:L1757)+SUM(N1747:N1757)+L1761-D1713-D1716-D1712+E1714</f>
        <v>183623.19999999995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170453.03999999995</v>
      </c>
      <c r="AA1767" s="57"/>
      <c r="AB1767" s="60"/>
      <c r="AC1767" s="60" t="s">
        <v>129</v>
      </c>
      <c r="AD1767" s="23">
        <f>SUM(AD1710:AD1766)-SUM(AE1710:AE1764)+AD1706</f>
        <v>13611.190000000006</v>
      </c>
      <c r="AE1767" s="23">
        <f>AF1753+AF1754</f>
        <v>11860</v>
      </c>
      <c r="AF1767" s="23">
        <f>AD1767+AE1767</f>
        <v>25471.190000000006</v>
      </c>
      <c r="AG1767" s="23" t="s">
        <v>169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202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 t="s">
        <v>0</v>
      </c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130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170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171</v>
      </c>
      <c r="BP1770" s="8" t="s">
        <v>0</v>
      </c>
      <c r="BQ1770" s="9" t="s">
        <v>172</v>
      </c>
    </row>
    <row r="1771" spans="1:69" ht="16.8" customHeight="1" x14ac:dyDescent="0.35">
      <c r="A1771" s="14">
        <v>45331</v>
      </c>
      <c r="B1771" s="15" t="s">
        <v>173</v>
      </c>
      <c r="C1771" s="15" t="s">
        <v>174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1034.2</v>
      </c>
      <c r="M1771" s="16"/>
      <c r="N1771" s="82">
        <f>L1771+L1772-M1772</f>
        <v>1034.2</v>
      </c>
      <c r="O1771" s="80">
        <f>D1774+D1777+D1775-E1775-E1774+O1710</f>
        <v>81847.040000000008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170453.03999999995</v>
      </c>
      <c r="AA1771" s="15"/>
      <c r="AB1771" s="19">
        <f>A1771</f>
        <v>45331</v>
      </c>
      <c r="AC1771" s="12" t="s">
        <v>25</v>
      </c>
      <c r="AD1771" s="11">
        <f>N1771</f>
        <v>1034.2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175</v>
      </c>
      <c r="BM1771" s="88">
        <f>BK1771</f>
        <v>45331</v>
      </c>
      <c r="BN1771" s="24" t="s">
        <v>175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176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170453.03999999995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398</v>
      </c>
      <c r="D1773" s="16">
        <v>738.17999999999984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279.34999999999968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170453.03999999995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178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103.42</v>
      </c>
      <c r="N1774" s="16">
        <f>G1813</f>
        <v>0</v>
      </c>
      <c r="O1774" s="16">
        <f t="shared" ref="O1774:O1793" si="597">O1713+M1774-N1774</f>
        <v>27507.932000000012</v>
      </c>
      <c r="P1774" s="18">
        <f t="shared" ref="P1774:P1793" si="598">P1713+M1774</f>
        <v>8639.0319999999992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170453.03999999995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399</v>
      </c>
      <c r="D1775" s="16">
        <v>706</v>
      </c>
      <c r="E1775" s="16">
        <v>0</v>
      </c>
      <c r="F1775" s="16"/>
      <c r="G1775" s="16"/>
      <c r="H1775" s="103">
        <f>D1775+H1714</f>
        <v>8169.5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86.562539999999984</v>
      </c>
      <c r="N1775" s="16">
        <f>D1783</f>
        <v>0</v>
      </c>
      <c r="O1775" s="16">
        <f t="shared" si="597"/>
        <v>-35674.830216000002</v>
      </c>
      <c r="P1775" s="18">
        <f t="shared" si="598"/>
        <v>7230.8697839999986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170453.03999999995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183</v>
      </c>
      <c r="D1776" s="16">
        <v>174.69</v>
      </c>
      <c r="E1776" s="16">
        <v>0</v>
      </c>
      <c r="F1776" s="16"/>
      <c r="G1776" s="16"/>
      <c r="H1776" s="103" t="s">
        <v>44</v>
      </c>
      <c r="I1776" s="77" t="s">
        <v>181</v>
      </c>
      <c r="J1776" s="14"/>
      <c r="K1776" s="15" t="str">
        <f>C1800</f>
        <v>TOT. PAG. IMPIEGATE</v>
      </c>
      <c r="L1776" s="16"/>
      <c r="M1776" s="16">
        <f>15.35*(L1771+L1772-M1772)/100</f>
        <v>158.74970000000002</v>
      </c>
      <c r="N1776" s="16">
        <f>D1800</f>
        <v>0</v>
      </c>
      <c r="O1776" s="16">
        <f t="shared" si="597"/>
        <v>-12341.785880000003</v>
      </c>
      <c r="P1776" s="18">
        <f t="shared" si="598"/>
        <v>13260.914119999998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170453.03999999995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182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859.51</v>
      </c>
      <c r="J1777" s="14"/>
      <c r="K1777" s="15" t="s">
        <v>45</v>
      </c>
      <c r="L1777" s="16"/>
      <c r="M1777" s="16">
        <f>2.6*(L1771+L1772-M1772)/100</f>
        <v>26.889200000000002</v>
      </c>
      <c r="N1777" s="16">
        <f>D1788</f>
        <v>0</v>
      </c>
      <c r="O1777" s="16">
        <f t="shared" si="597"/>
        <v>7237.3483199999991</v>
      </c>
      <c r="P1777" s="18">
        <f t="shared" si="598"/>
        <v>2246.1483200000007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170453.03999999995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183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26.889200000000002</v>
      </c>
      <c r="N1778" s="16">
        <f>G1789+H1789</f>
        <v>0</v>
      </c>
      <c r="O1778" s="16">
        <f t="shared" si="597"/>
        <v>6944.0883199999998</v>
      </c>
      <c r="P1778" s="18">
        <f t="shared" si="598"/>
        <v>2246.1483200000007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170453.03999999995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184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4.75732</v>
      </c>
      <c r="N1779" s="16">
        <f>G1793</f>
        <v>0</v>
      </c>
      <c r="O1779" s="16">
        <f t="shared" si="597"/>
        <v>1280.4554720000001</v>
      </c>
      <c r="P1779" s="18">
        <f t="shared" si="598"/>
        <v>397.39547200000004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170453.03999999995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185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2.8957600000000001</v>
      </c>
      <c r="N1780" s="16">
        <f>D1803</f>
        <v>0</v>
      </c>
      <c r="O1780" s="16">
        <f t="shared" si="597"/>
        <v>779.40289600000006</v>
      </c>
      <c r="P1780" s="18">
        <f t="shared" si="598"/>
        <v>241.89289600000001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170453.03999999995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186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2.8957600000000001</v>
      </c>
      <c r="N1781" s="16">
        <f>G1791</f>
        <v>0</v>
      </c>
      <c r="O1781" s="16">
        <f t="shared" si="597"/>
        <v>779.40289600000006</v>
      </c>
      <c r="P1781" s="18">
        <f t="shared" si="598"/>
        <v>241.89289600000001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170453.03999999995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187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2.8957600000000001</v>
      </c>
      <c r="N1782" s="16">
        <f>G1794</f>
        <v>0</v>
      </c>
      <c r="O1782" s="16">
        <f t="shared" si="597"/>
        <v>779.40289600000006</v>
      </c>
      <c r="P1782" s="18">
        <f t="shared" si="598"/>
        <v>241.89289600000001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170453.03999999995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4.75732</v>
      </c>
      <c r="N1783" s="16">
        <f>G1804</f>
        <v>0</v>
      </c>
      <c r="O1783" s="16">
        <f t="shared" si="597"/>
        <v>1280.4554720000001</v>
      </c>
      <c r="P1783" s="18">
        <f t="shared" si="598"/>
        <v>397.39547200000004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170453.03999999995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12747.22</v>
      </c>
      <c r="I1784" s="4"/>
      <c r="J1784" s="14"/>
      <c r="K1784" s="15" t="s">
        <v>188</v>
      </c>
      <c r="L1784" s="16"/>
      <c r="M1784" s="16">
        <f>14.4*(L1771+L1772-M1772)/100</f>
        <v>148.9248</v>
      </c>
      <c r="N1784" s="16">
        <f>G1805</f>
        <v>0</v>
      </c>
      <c r="O1784" s="16">
        <f t="shared" si="597"/>
        <v>11604.356080000003</v>
      </c>
      <c r="P1784" s="18">
        <f t="shared" si="598"/>
        <v>12440.206080000002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170453.03999999995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14.4788</v>
      </c>
      <c r="N1785" s="16">
        <f>G1806</f>
        <v>0</v>
      </c>
      <c r="O1785" s="16">
        <f t="shared" si="597"/>
        <v>3324.8544800000004</v>
      </c>
      <c r="P1785" s="18">
        <f t="shared" si="598"/>
        <v>1209.4644799999996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170453.03999999995</v>
      </c>
      <c r="AA1785" s="15"/>
      <c r="AB1785" s="24"/>
      <c r="AC1785" s="64" t="s">
        <v>142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170453.03999999995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143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19.23612</v>
      </c>
      <c r="N1787" s="16">
        <f>G1809</f>
        <v>0</v>
      </c>
      <c r="O1787" s="16">
        <f t="shared" si="597"/>
        <v>1648.1199519999998</v>
      </c>
      <c r="P1787" s="18">
        <f t="shared" si="598"/>
        <v>1606.859952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170453.03999999995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7.2393999999999998</v>
      </c>
      <c r="N1788" s="16">
        <f>G1810</f>
        <v>0</v>
      </c>
      <c r="O1788" s="16">
        <f t="shared" si="597"/>
        <v>1948.5122400000002</v>
      </c>
      <c r="P1788" s="18">
        <f t="shared" si="598"/>
        <v>604.73223999999982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170453.03999999995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144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194.63643999999999</v>
      </c>
      <c r="N1789" s="16">
        <f>G1814</f>
        <v>0</v>
      </c>
      <c r="O1789" s="16">
        <f t="shared" si="597"/>
        <v>23221.208224000005</v>
      </c>
      <c r="P1789" s="18">
        <f t="shared" si="598"/>
        <v>16258.658224000003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170453.03999999995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194.63643999999999</v>
      </c>
      <c r="N1790" s="29">
        <f>G1815</f>
        <v>0</v>
      </c>
      <c r="O1790" s="16">
        <f t="shared" si="597"/>
        <v>36927.178223999996</v>
      </c>
      <c r="P1790" s="18">
        <f t="shared" si="598"/>
        <v>16258.658224000003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170453.03999999995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5.1710000000000003</v>
      </c>
      <c r="N1791" s="16">
        <f>G1786</f>
        <v>0</v>
      </c>
      <c r="O1791" s="16">
        <f t="shared" si="597"/>
        <v>1391.8016</v>
      </c>
      <c r="P1791" s="18">
        <f t="shared" si="598"/>
        <v>431.9516000000001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170453.03999999995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5.1710000000000003</v>
      </c>
      <c r="N1792" s="16">
        <f>G1792</f>
        <v>0</v>
      </c>
      <c r="O1792" s="16">
        <f t="shared" si="597"/>
        <v>-450.47839999999985</v>
      </c>
      <c r="P1792" s="18">
        <f t="shared" si="598"/>
        <v>431.9516000000001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170453.03999999995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23.99344</v>
      </c>
      <c r="N1793" s="16">
        <f>H1827+H1826+G1825</f>
        <v>0</v>
      </c>
      <c r="O1793" s="16">
        <f t="shared" si="597"/>
        <v>1041.2654239999997</v>
      </c>
      <c r="P1793" s="18">
        <f t="shared" si="598"/>
        <v>2004.2554239999997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170453.03999999995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170453.03999999995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145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86390.319999999992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170453.03999999995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147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538</v>
      </c>
      <c r="P1796" s="33">
        <f>SUM(O1774:O1793)</f>
        <v>79228.690000000017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170453.03999999995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149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11698.210000000003</v>
      </c>
      <c r="P1797" s="35">
        <f>O1736+O1737+O1798-F1812-F1811-O1795-O1796</f>
        <v>12194.410000000003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170453.03999999995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150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1313.5499999999997</v>
      </c>
      <c r="M1798" s="3">
        <f>SUM(M1771:M1797)</f>
        <v>1034.2</v>
      </c>
      <c r="N1798" s="16" t="s">
        <v>75</v>
      </c>
      <c r="O1798" s="16">
        <f>N1771-L1772</f>
        <v>1034.2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170453.03999999995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1009045.0099999999</v>
      </c>
      <c r="M1799" s="3">
        <f>M1739</f>
        <v>787412.34999999986</v>
      </c>
      <c r="N1799" s="16" t="s">
        <v>77</v>
      </c>
      <c r="O1799" s="36">
        <f>(O1795+O1796)-(O1734+O1735)</f>
        <v>-4137.4799999999996</v>
      </c>
      <c r="P1799" s="37">
        <f>O1798-O1799</f>
        <v>5171.6799999999994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170453.03999999995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1010358.5599999999</v>
      </c>
      <c r="M1800" s="3">
        <f>M1798+M1799</f>
        <v>788446.54999999981</v>
      </c>
      <c r="N1800" s="16" t="s">
        <v>80</v>
      </c>
      <c r="O1800" s="38">
        <f>O1797+O1798-O1799</f>
        <v>16869.890000000003</v>
      </c>
      <c r="P1800" s="39">
        <f>O1800-O1797</f>
        <v>5171.68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170453.03999999995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221912.01000000013</v>
      </c>
      <c r="M1801" s="40"/>
      <c r="N1801" s="29" t="s">
        <v>82</v>
      </c>
      <c r="O1801" s="41">
        <f>O1794+O1795+O1796+O1802</f>
        <v>79228.690000000017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170453.03999999995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12236.410000000018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170453.03999999995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170453.03999999995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170453.03999999995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/>
      <c r="AR1804" s="14"/>
      <c r="AS1804" s="18"/>
      <c r="AT1804" s="16">
        <v>0</v>
      </c>
      <c r="AU1804" s="18">
        <f t="shared" ref="AU1804:AU1835" si="608">(AS1804-AT1804)+AU1803</f>
        <v>0</v>
      </c>
      <c r="AV1804" s="15"/>
      <c r="AX1804" s="14"/>
      <c r="AY1804" s="18"/>
      <c r="AZ1804" s="16">
        <v>0</v>
      </c>
      <c r="BA1804" s="18">
        <f t="shared" ref="BA1804:BA1835" si="609">(AY1804-AZ1804)+BA1803</f>
        <v>0</v>
      </c>
      <c r="BB1804" s="15"/>
      <c r="BD1804" s="14"/>
      <c r="BE1804" s="18"/>
      <c r="BF1804" s="16">
        <v>0</v>
      </c>
      <c r="BG1804" s="18">
        <f t="shared" ref="BG1804:BG1835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246363.81999999995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170453.03999999995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170453.03999999995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152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170453.03999999995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97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t="s">
        <v>95</v>
      </c>
      <c r="M1808" t="s">
        <v>96</v>
      </c>
      <c r="N1808" s="154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170453.03999999995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100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t="s">
        <v>98</v>
      </c>
      <c r="M1809" t="s">
        <v>99</v>
      </c>
      <c r="N1809" s="154">
        <v>58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170453.03999999995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154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t="s">
        <v>101</v>
      </c>
      <c r="M1810" t="s">
        <v>102</v>
      </c>
      <c r="N1810" s="154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170453.03999999995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106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t="s">
        <v>104</v>
      </c>
      <c r="M1811" t="s">
        <v>105</v>
      </c>
      <c r="N1811" s="154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194</v>
      </c>
      <c r="X1811" s="18">
        <v>0</v>
      </c>
      <c r="Y1811" s="16"/>
      <c r="Z1811" s="18">
        <f t="shared" si="606"/>
        <v>170453.03999999995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155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t="s">
        <v>107</v>
      </c>
      <c r="M1812" t="s">
        <v>108</v>
      </c>
      <c r="N1812" s="154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170453.03999999995</v>
      </c>
      <c r="AA1812" s="15"/>
      <c r="AB1812" s="24"/>
      <c r="AC1812" s="64" t="s">
        <v>156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112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t="s">
        <v>110</v>
      </c>
      <c r="M1813" t="s">
        <v>111</v>
      </c>
      <c r="N1813" s="164">
        <v>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113</v>
      </c>
      <c r="W1813" s="14"/>
      <c r="X1813" s="18"/>
      <c r="Y1813" s="16">
        <v>0</v>
      </c>
      <c r="Z1813" s="18">
        <f t="shared" si="606"/>
        <v>170453.03999999995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114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50" t="s">
        <v>119</v>
      </c>
      <c r="L1814" s="151">
        <f>SUM(L1808:L1813)</f>
        <v>0</v>
      </c>
      <c r="M1814" s="150" t="s">
        <v>119</v>
      </c>
      <c r="N1814" s="152">
        <f>SUM(N1808:N1813)</f>
        <v>58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170453.03999999995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115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/>
      <c r="L1815" s="16"/>
      <c r="M1815" s="16"/>
      <c r="N1815" s="16"/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170453.03999999995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116</v>
      </c>
      <c r="D1816" s="16"/>
      <c r="E1816" s="16"/>
      <c r="F1816" s="16">
        <v>0</v>
      </c>
      <c r="G1816" s="16"/>
      <c r="H1816" s="16"/>
      <c r="I1816" s="4"/>
      <c r="J1816" s="14"/>
      <c r="K1816" s="16"/>
      <c r="L1816" s="16"/>
      <c r="M1816" s="44"/>
      <c r="N1816" s="16"/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170453.03999999995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116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/>
      <c r="L1817" s="16"/>
      <c r="M1817" s="16"/>
      <c r="N1817" s="16"/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170453.03999999995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116</v>
      </c>
      <c r="D1818" s="16"/>
      <c r="E1818" s="16"/>
      <c r="F1818" s="16">
        <v>0</v>
      </c>
      <c r="G1818" s="16"/>
      <c r="H1818" s="16"/>
      <c r="I1818" s="4"/>
      <c r="J1818" s="14"/>
      <c r="K1818" s="16"/>
      <c r="L1818" s="16"/>
      <c r="M1818" s="44"/>
      <c r="N1818" s="16"/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170453.03999999995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116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435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170453.03999999995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116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119</v>
      </c>
      <c r="L1820" s="16">
        <f>SUM(L1807:L1819)</f>
        <v>114.5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170453.03999999995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175</v>
      </c>
      <c r="D1821" s="16"/>
      <c r="E1821" s="16"/>
      <c r="F1821" s="16"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9456.5</v>
      </c>
      <c r="Y1821" s="16">
        <f>G1821</f>
        <v>0</v>
      </c>
      <c r="Z1821" s="18">
        <f t="shared" si="606"/>
        <v>179909.53999999995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120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-1018.14</v>
      </c>
      <c r="I1822" s="4"/>
      <c r="J1822" s="14"/>
      <c r="K1822" s="53">
        <f>A1771</f>
        <v>45331</v>
      </c>
      <c r="L1822" s="3">
        <f>D1771+D1772-E1776+D1773-E1773+D1776-E1771+B1774</f>
        <v>1313.5499999999997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179909.53999999995</v>
      </c>
      <c r="AA1822" s="15" t="str">
        <f>C1822</f>
        <v>PREL .PROVVIGIONI MATURATE</v>
      </c>
      <c r="AB1822" s="24"/>
      <c r="AC1822" s="15" t="s">
        <v>163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121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179909.53999999995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122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179909.53999999995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123</v>
      </c>
      <c r="L1825" s="3">
        <f>SUM(L1805:L1819)+N1804+L1821+L1822</f>
        <v>248215.36999999994</v>
      </c>
      <c r="M1825" s="3">
        <f>SUM(O1774:O1793)+N1803</f>
        <v>81920.590000000011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179909.53999999995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119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146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9067.4199999999983</v>
      </c>
      <c r="J1826" s="14"/>
      <c r="K1826" s="6" t="s">
        <v>124</v>
      </c>
      <c r="L1826" s="3">
        <f>L1825-M1825</f>
        <v>166294.77999999991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179909.53999999995</v>
      </c>
      <c r="AA1826" s="15"/>
      <c r="AB1826" s="24"/>
      <c r="AC1826" s="71" t="s">
        <v>201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125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148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223662.30999999997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179909.53999999995</v>
      </c>
      <c r="AA1827" s="15"/>
      <c r="AB1827" s="24"/>
      <c r="AC1827" s="71" t="s">
        <v>167</v>
      </c>
      <c r="AD1827" s="65"/>
      <c r="AE1827" s="65">
        <f>G1827</f>
        <v>0</v>
      </c>
      <c r="AF1827" s="63">
        <f>AF1766+AD1771+AD1772</f>
        <v>86390.319999999992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155461.22999999998</v>
      </c>
      <c r="B1828" s="44">
        <f>D1776-D1778+B1767</f>
        <v>0</v>
      </c>
      <c r="C1828" s="57" t="s">
        <v>127</v>
      </c>
      <c r="D1828" s="44">
        <f>D1771-D1774-E1771+D1767</f>
        <v>58302.27</v>
      </c>
      <c r="E1828" s="44">
        <f>D1772-D1777+E1767</f>
        <v>9441.7099999999991</v>
      </c>
      <c r="F1828" s="72">
        <f>D1774+D1775+D1777+F1767-E1775</f>
        <v>9926.9299999999985</v>
      </c>
      <c r="G1828" s="81">
        <f>D1774+D1775-E1775+D1777+G1767</f>
        <v>9926.9299999999985</v>
      </c>
      <c r="H1828" s="44">
        <f>G1822+G1821+H1767</f>
        <v>0</v>
      </c>
      <c r="I1828" s="79">
        <f>G1828-H1828</f>
        <v>9926.9299999999985</v>
      </c>
      <c r="J1828" s="58"/>
      <c r="K1828" s="6" t="s">
        <v>128</v>
      </c>
      <c r="L1828" s="3">
        <f>L1826-L1827</f>
        <v>-57367.530000000057</v>
      </c>
      <c r="M1828" s="27" t="s">
        <v>168</v>
      </c>
      <c r="N1828" s="27">
        <f>O1828-L1827</f>
        <v>-43100.410000000033</v>
      </c>
      <c r="O1828" s="44">
        <f>Z1828+AU1828+N1804+SUM(L1807:L1818)+SUM(N1808:N1818)+L1822-D1774-D1777-D1773+E1775</f>
        <v>180561.89999999994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179909.53999999995</v>
      </c>
      <c r="AA1828" s="57"/>
      <c r="AB1828" s="60"/>
      <c r="AC1828" s="60" t="s">
        <v>129</v>
      </c>
      <c r="AD1828" s="23">
        <f>SUM(AD1771:AD1827)-SUM(AE1771:AE1825)+AD1767</f>
        <v>14645.390000000007</v>
      </c>
      <c r="AE1828" s="23">
        <f>AF1814+AF1815</f>
        <v>11860</v>
      </c>
      <c r="AF1828" s="23">
        <f>AD1828+AE1828</f>
        <v>26505.390000000007</v>
      </c>
      <c r="AG1828" s="23" t="s">
        <v>169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202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436</v>
      </c>
    </row>
    <row r="1831" spans="1:69" ht="16.8" customHeight="1" x14ac:dyDescent="0.35">
      <c r="A1831" s="2" t="s">
        <v>0</v>
      </c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130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170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171</v>
      </c>
      <c r="BP1831" s="8" t="s">
        <v>0</v>
      </c>
      <c r="BQ1831" s="9" t="s">
        <v>172</v>
      </c>
    </row>
    <row r="1832" spans="1:69" ht="16.8" customHeight="1" x14ac:dyDescent="0.35">
      <c r="A1832" s="14">
        <v>45332</v>
      </c>
      <c r="B1832" s="15" t="s">
        <v>173</v>
      </c>
      <c r="C1832" s="15" t="s">
        <v>174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82232.05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179909.53999999995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175</v>
      </c>
      <c r="BM1832" s="88">
        <f>BK1832</f>
        <v>45332</v>
      </c>
      <c r="BN1832" s="24" t="s">
        <v>175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176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179909.53999999995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177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179909.53999999995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178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27546.433000000012</v>
      </c>
      <c r="P1835" s="18">
        <f t="shared" ref="P1835:P1854" si="618">P1774+M1835</f>
        <v>8677.5329999999994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179909.53999999995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179</v>
      </c>
      <c r="D1836" s="16">
        <v>385.01</v>
      </c>
      <c r="E1836" s="16">
        <v>0</v>
      </c>
      <c r="F1836" s="16"/>
      <c r="G1836" s="16"/>
      <c r="H1836" s="103">
        <f>D1836+H1775</f>
        <v>8554.51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-35642.604878999999</v>
      </c>
      <c r="P1836" s="18">
        <f t="shared" si="618"/>
        <v>7263.0951209999985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179909.53999999995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180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181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-12282.686845000004</v>
      </c>
      <c r="P1837" s="18">
        <f t="shared" si="618"/>
        <v>13320.013154999997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179909.53999999995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182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7247.3585799999992</v>
      </c>
      <c r="P1838" s="18">
        <f t="shared" si="618"/>
        <v>2256.1585800000007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179909.53999999995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183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6948.5985799999999</v>
      </c>
      <c r="P1839" s="18">
        <f t="shared" si="618"/>
        <v>2256.1585800000007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179909.53999999995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184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1282.2265180000002</v>
      </c>
      <c r="P1840" s="18">
        <f t="shared" si="618"/>
        <v>399.16651800000005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179909.53999999995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185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780.48092400000007</v>
      </c>
      <c r="P1841" s="18">
        <f t="shared" si="618"/>
        <v>242.970924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179909.53999999995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186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780.48092400000007</v>
      </c>
      <c r="P1842" s="18">
        <f t="shared" si="618"/>
        <v>242.970924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179909.53999999995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187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780.48092400000007</v>
      </c>
      <c r="P1843" s="18">
        <f t="shared" si="618"/>
        <v>242.970924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179909.53999999995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1282.2265180000002</v>
      </c>
      <c r="P1844" s="18">
        <f t="shared" si="618"/>
        <v>399.16651800000005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179909.53999999995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13132.229999999998</v>
      </c>
      <c r="I1845" s="4"/>
      <c r="J1845" s="14"/>
      <c r="K1845" s="15" t="s">
        <v>188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11659.797520000004</v>
      </c>
      <c r="P1845" s="18">
        <f t="shared" si="618"/>
        <v>12495.647520000002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179909.53999999995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3330.2446200000004</v>
      </c>
      <c r="P1846" s="18">
        <f t="shared" si="618"/>
        <v>1214.8546199999996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179909.53999999995</v>
      </c>
      <c r="AA1846" s="15"/>
      <c r="AB1846" s="24"/>
      <c r="AC1846" s="64" t="s">
        <v>142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179909.53999999995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143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1655.2811379999998</v>
      </c>
      <c r="P1848" s="18">
        <f t="shared" si="618"/>
        <v>1614.0211380000001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179909.53999999995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1951.2073100000002</v>
      </c>
      <c r="P1849" s="18">
        <f t="shared" si="618"/>
        <v>607.42730999999981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179909.53999999995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437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23293.667106000004</v>
      </c>
      <c r="P1850" s="18">
        <f t="shared" si="618"/>
        <v>16331.117106000003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179904.03999999995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36999.637105999995</v>
      </c>
      <c r="P1851" s="18">
        <f t="shared" si="618"/>
        <v>16331.117106000003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179904.03999999995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1393.7266500000001</v>
      </c>
      <c r="P1852" s="18">
        <f t="shared" si="618"/>
        <v>433.8766500000001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179904.03999999995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-448.55334999999985</v>
      </c>
      <c r="P1853" s="18">
        <f t="shared" si="618"/>
        <v>433.8766500000001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179904.03999999995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1050.1976559999998</v>
      </c>
      <c r="P1854" s="18">
        <f t="shared" si="618"/>
        <v>2013.1876559999996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179904.03999999995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179904.03999999995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145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86775.33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179904.03999999995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147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114.51</v>
      </c>
      <c r="P1857" s="33">
        <f>SUM(O1835:O1854)</f>
        <v>79608.200000000012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179904.03999999995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149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12732.410000000003</v>
      </c>
      <c r="P1858" s="35">
        <f>O1797+O1798+O1859-F1873-F1872-O1856-O1857</f>
        <v>13002.910000000003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179904.03999999995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150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179904.03999999995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1010358.5599999999</v>
      </c>
      <c r="M1860" s="3">
        <f>M1800</f>
        <v>788446.54999999981</v>
      </c>
      <c r="N1860" s="16" t="s">
        <v>77</v>
      </c>
      <c r="O1860" s="36">
        <f>(O1856+O1857)-(O1795+O1796)</f>
        <v>-423.49</v>
      </c>
      <c r="P1860" s="37">
        <f>O1859-O1860</f>
        <v>808.5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179904.03999999995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1012498.0599999999</v>
      </c>
      <c r="M1861" s="3">
        <f>M1859+M1860</f>
        <v>788831.55999999982</v>
      </c>
      <c r="N1861" s="16" t="s">
        <v>80</v>
      </c>
      <c r="O1861" s="38">
        <f>O1858+O1859-O1860</f>
        <v>13540.910000000003</v>
      </c>
      <c r="P1861" s="39">
        <f>O1861-O1858</f>
        <v>808.5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179904.03999999995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223666.50000000012</v>
      </c>
      <c r="M1862" s="40"/>
      <c r="N1862" s="29" t="s">
        <v>82</v>
      </c>
      <c r="O1862" s="41">
        <f>O1855+O1856+O1857+O1863</f>
        <v>79608.200000000012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179904.03999999995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13039.410000000018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179904.03999999995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179904.03999999995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179904.03999999995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/>
      <c r="AR1865" s="14"/>
      <c r="AS1865" s="18"/>
      <c r="AT1865" s="16">
        <v>0</v>
      </c>
      <c r="AU1865" s="18">
        <f t="shared" ref="AU1865:AU1896" si="627">(AS1865-AT1865)+AU1864</f>
        <v>0</v>
      </c>
      <c r="AV1865" s="15"/>
      <c r="AX1865" s="14"/>
      <c r="AY1865" s="18"/>
      <c r="AZ1865" s="16">
        <v>0</v>
      </c>
      <c r="BA1865" s="18">
        <f t="shared" ref="BA1865:BA1896" si="628">(AY1865-AZ1865)+BA1864</f>
        <v>0</v>
      </c>
      <c r="BB1865" s="15"/>
      <c r="BD1865" s="14"/>
      <c r="BE1865" s="18"/>
      <c r="BF1865" s="16">
        <v>0</v>
      </c>
      <c r="BG1865" s="18">
        <f t="shared" ref="BG1865:BG1896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255583.94999999995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179904.03999999995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179904.03999999995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152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179904.03999999995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97</v>
      </c>
      <c r="D1869" s="16"/>
      <c r="E1869" s="16"/>
      <c r="F1869" s="16"/>
      <c r="G1869" s="16">
        <v>0</v>
      </c>
      <c r="H1869" s="16"/>
      <c r="I1869" s="4"/>
      <c r="J1869" s="14"/>
      <c r="K1869" s="30"/>
      <c r="L1869" s="30"/>
      <c r="M1869" s="16"/>
      <c r="N1869" s="16"/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179904.03999999995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100</v>
      </c>
      <c r="D1870" s="16"/>
      <c r="E1870" s="16"/>
      <c r="F1870" s="16"/>
      <c r="G1870" s="16">
        <v>0</v>
      </c>
      <c r="H1870" s="16"/>
      <c r="I1870" s="4"/>
      <c r="J1870" s="14"/>
      <c r="K1870" s="16"/>
      <c r="L1870" s="16"/>
      <c r="M1870" s="44"/>
      <c r="N1870" s="16"/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179904.03999999995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154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/>
      <c r="L1871" s="16"/>
      <c r="M1871" s="16"/>
      <c r="N1871" s="16"/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179904.03999999995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106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/>
      <c r="L1872" s="16"/>
      <c r="M1872" s="16"/>
      <c r="N1872" s="16"/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194</v>
      </c>
      <c r="X1872" s="18">
        <v>0</v>
      </c>
      <c r="Y1872" s="16"/>
      <c r="Z1872" s="18">
        <f t="shared" si="625"/>
        <v>179904.03999999995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155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/>
      <c r="L1873" s="16"/>
      <c r="M1873" s="44"/>
      <c r="N1873" s="16"/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179904.03999999995</v>
      </c>
      <c r="AA1873" s="15"/>
      <c r="AB1873" s="24"/>
      <c r="AC1873" s="64" t="s">
        <v>156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112</v>
      </c>
      <c r="D1874" s="16"/>
      <c r="E1874" s="16"/>
      <c r="F1874" s="16"/>
      <c r="G1874" s="16">
        <v>0</v>
      </c>
      <c r="H1874" s="16"/>
      <c r="I1874" s="4"/>
      <c r="J1874" s="14"/>
      <c r="K1874" s="25"/>
      <c r="L1874" s="83"/>
      <c r="M1874" s="16"/>
      <c r="N1874" s="83"/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113</v>
      </c>
      <c r="W1874" s="14"/>
      <c r="X1874" s="18"/>
      <c r="Y1874" s="16">
        <v>0</v>
      </c>
      <c r="Z1874" s="18">
        <f t="shared" si="625"/>
        <v>179904.03999999995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114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/>
      <c r="L1875" s="16"/>
      <c r="M1875" s="16"/>
      <c r="N1875" s="67"/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179904.03999999995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115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/>
      <c r="L1876" s="16"/>
      <c r="M1876" s="16"/>
      <c r="N1876" s="16"/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179904.03999999995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438</v>
      </c>
      <c r="D1877" s="16"/>
      <c r="E1877" s="16"/>
      <c r="F1877" s="16">
        <v>4666.5</v>
      </c>
      <c r="G1877" s="16"/>
      <c r="H1877" s="16"/>
      <c r="I1877" s="4"/>
      <c r="J1877" s="14"/>
      <c r="K1877" s="16"/>
      <c r="L1877" s="16"/>
      <c r="M1877" s="44"/>
      <c r="N1877" s="16"/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184570.53999999995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439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/>
      <c r="L1878" s="16"/>
      <c r="M1878" s="16"/>
      <c r="N1878" s="16"/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184570.53999999995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116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440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184570.53999999995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116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184570.53999999995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116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119</v>
      </c>
      <c r="L1881" s="16">
        <f>SUM(L1868:L1880)</f>
        <v>114.51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184570.53999999995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175</v>
      </c>
      <c r="D1882" s="16"/>
      <c r="E1882" s="16"/>
      <c r="F1882" s="16">
        <v>4788.13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0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4788.13</v>
      </c>
      <c r="Y1882" s="16">
        <f>G1882</f>
        <v>0</v>
      </c>
      <c r="Z1882" s="18">
        <f t="shared" si="625"/>
        <v>189358.66999999995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120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-859.51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189358.66999999995</v>
      </c>
      <c r="AA1883" s="15" t="str">
        <f>C1883</f>
        <v>PREL .PROVVIGIONI MATURATE</v>
      </c>
      <c r="AB1883" s="24"/>
      <c r="AC1883" s="15" t="s">
        <v>163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121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189358.66999999995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122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189358.66999999995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123</v>
      </c>
      <c r="L1886" s="3">
        <f>SUM(L1866:L1880)+N1865+L1882+L1883</f>
        <v>257837.95999999996</v>
      </c>
      <c r="M1886" s="3">
        <f>SUM(O1835:O1854)+N1864</f>
        <v>82300.100000000006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189358.66999999995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119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441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9926.9299999999985</v>
      </c>
      <c r="J1887" s="14"/>
      <c r="K1887" s="6" t="s">
        <v>124</v>
      </c>
      <c r="L1887" s="3">
        <f>L1886-M1886</f>
        <v>175537.85999999996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189129.66999999995</v>
      </c>
      <c r="AA1887" s="15" t="str">
        <f>C1887</f>
        <v>BONIFICO P.E DI POLONI</v>
      </c>
      <c r="AB1887" s="24"/>
      <c r="AC1887" s="71" t="s">
        <v>201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125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148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225416.79999999996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189129.66999999995</v>
      </c>
      <c r="AA1888" s="15"/>
      <c r="AB1888" s="24"/>
      <c r="AC1888" s="71" t="s">
        <v>167</v>
      </c>
      <c r="AD1888" s="65"/>
      <c r="AE1888" s="65">
        <f>G1888</f>
        <v>0</v>
      </c>
      <c r="AF1888" s="63">
        <f>AF1827+AD1832+AD1833</f>
        <v>86775.329999999987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157215.71999999997</v>
      </c>
      <c r="B1889" s="44">
        <f>D1837-D1839+B1828</f>
        <v>0</v>
      </c>
      <c r="C1889" s="57" t="s">
        <v>127</v>
      </c>
      <c r="D1889" s="44">
        <f>D1832-D1835-E1832+D1828</f>
        <v>58302.27</v>
      </c>
      <c r="E1889" s="44">
        <f>D1833-D1838+E1828</f>
        <v>9441.7099999999991</v>
      </c>
      <c r="F1889" s="72">
        <f>D1835+D1836+D1838+F1828-E1836</f>
        <v>10311.939999999999</v>
      </c>
      <c r="G1889" s="81">
        <f>D1835+D1836-E1836+D1838+G1828</f>
        <v>10311.939999999999</v>
      </c>
      <c r="H1889" s="44">
        <f>G1883+G1882+H1828</f>
        <v>0</v>
      </c>
      <c r="I1889" s="79">
        <f>G1889-H1889</f>
        <v>10311.939999999999</v>
      </c>
      <c r="J1889" s="58"/>
      <c r="K1889" s="6" t="s">
        <v>128</v>
      </c>
      <c r="L1889" s="3">
        <f>L1887-L1888</f>
        <v>-49878.94</v>
      </c>
      <c r="M1889" s="27" t="s">
        <v>168</v>
      </c>
      <c r="N1889" s="27">
        <f>O1889-L1888</f>
        <v>-36172.619999999995</v>
      </c>
      <c r="O1889" s="44">
        <f>Z1889+AU1889+N1865+SUM(L1868:L1879)+SUM(N1869:N1879)+L1883-D1835-D1838-D1834+E1836</f>
        <v>189244.17999999996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189129.66999999995</v>
      </c>
      <c r="AA1889" s="57"/>
      <c r="AB1889" s="60"/>
      <c r="AC1889" s="60" t="s">
        <v>129</v>
      </c>
      <c r="AD1889" s="23">
        <f>SUM(AD1832:AD1888)-SUM(AE1832:AE1886)+AD1828</f>
        <v>15030.400000000007</v>
      </c>
      <c r="AE1889" s="23">
        <f>AF1875+AF1876</f>
        <v>11860</v>
      </c>
      <c r="AF1889" s="23">
        <f>AD1889+AE1889</f>
        <v>26890.400000000009</v>
      </c>
      <c r="AG1889" s="23" t="s">
        <v>169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202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436</v>
      </c>
    </row>
    <row r="1892" spans="1:69" ht="16.8" customHeight="1" x14ac:dyDescent="0.35">
      <c r="A1892" s="2" t="s">
        <v>0</v>
      </c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130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170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171</v>
      </c>
      <c r="BP1892" s="8" t="s">
        <v>0</v>
      </c>
      <c r="BQ1892" s="9" t="s">
        <v>172</v>
      </c>
    </row>
    <row r="1893" spans="1:69" ht="16.8" customHeight="1" x14ac:dyDescent="0.35">
      <c r="A1893" s="14">
        <v>45334</v>
      </c>
      <c r="B1893" s="15" t="s">
        <v>173</v>
      </c>
      <c r="C1893" s="15" t="s">
        <v>177</v>
      </c>
      <c r="D1893" s="16">
        <v>48477.11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126.66</v>
      </c>
      <c r="M1893" s="16"/>
      <c r="N1893" s="82">
        <f>L1893+L1894-M1894</f>
        <v>126.66</v>
      </c>
      <c r="O1893" s="80">
        <f>D1896+D1899+D1897-E1897-E1896+O1832</f>
        <v>82332.05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189129.66999999995</v>
      </c>
      <c r="AA1893" s="15"/>
      <c r="AB1893" s="19">
        <f>A1893</f>
        <v>45334</v>
      </c>
      <c r="AC1893" s="12" t="s">
        <v>25</v>
      </c>
      <c r="AD1893" s="11">
        <f>N1893</f>
        <v>126.66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175</v>
      </c>
      <c r="BM1893" s="88">
        <f>BK1893</f>
        <v>45334</v>
      </c>
      <c r="BN1893" s="24" t="s">
        <v>175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179</v>
      </c>
      <c r="D1894" s="16">
        <v>1534.76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189129.66999999995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177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99396.050000000017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189129.66999999995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/>
      <c r="B1896" s="15">
        <v>1007.07</v>
      </c>
      <c r="C1896" s="15" t="s">
        <v>178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12.665999999999999</v>
      </c>
      <c r="N1896" s="16">
        <f>G1935</f>
        <v>0</v>
      </c>
      <c r="O1896" s="16">
        <f t="shared" ref="O1896:O1915" si="636">O1835+M1896-N1896</f>
        <v>27559.099000000013</v>
      </c>
      <c r="P1896" s="18">
        <f t="shared" ref="P1896:P1915" si="637">P1835+M1896</f>
        <v>8690.1989999999987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189129.66999999995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399</v>
      </c>
      <c r="D1897" s="16">
        <v>100</v>
      </c>
      <c r="E1897" s="16">
        <v>0</v>
      </c>
      <c r="F1897" s="16"/>
      <c r="G1897" s="16"/>
      <c r="H1897" s="103">
        <f>D1897</f>
        <v>100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10.601441999999999</v>
      </c>
      <c r="N1897" s="16">
        <f>D1905</f>
        <v>0</v>
      </c>
      <c r="O1897" s="16">
        <f t="shared" si="636"/>
        <v>-35632.003436999999</v>
      </c>
      <c r="P1897" s="18">
        <f t="shared" si="637"/>
        <v>7273.6965629999986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189129.66999999995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183</v>
      </c>
      <c r="D1898" s="16">
        <v>26.66</v>
      </c>
      <c r="E1898" s="16">
        <v>0</v>
      </c>
      <c r="F1898" s="16"/>
      <c r="G1898" s="16"/>
      <c r="H1898" s="103" t="s">
        <v>44</v>
      </c>
      <c r="I1898" s="77" t="s">
        <v>181</v>
      </c>
      <c r="J1898" s="14"/>
      <c r="K1898" s="15" t="str">
        <f>C1922</f>
        <v>TOT. PAG. IMPIEGATE</v>
      </c>
      <c r="L1898" s="16"/>
      <c r="M1898" s="16">
        <f>15.35*(L1893+L1894-M1894)/100</f>
        <v>19.442309999999999</v>
      </c>
      <c r="N1898" s="16">
        <f>D1922</f>
        <v>0</v>
      </c>
      <c r="O1898" s="16">
        <f t="shared" si="636"/>
        <v>-12263.244535000003</v>
      </c>
      <c r="P1898" s="18">
        <f t="shared" si="637"/>
        <v>13339.455464999997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189129.66999999995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182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100</v>
      </c>
      <c r="J1899" s="14"/>
      <c r="K1899" s="15" t="s">
        <v>45</v>
      </c>
      <c r="L1899" s="16"/>
      <c r="M1899" s="16">
        <f>2.6*(L1893+L1894-M1894)/100</f>
        <v>3.2931599999999999</v>
      </c>
      <c r="N1899" s="16">
        <f>D1910</f>
        <v>0</v>
      </c>
      <c r="O1899" s="16">
        <f t="shared" si="636"/>
        <v>7250.6517399999993</v>
      </c>
      <c r="P1899" s="18">
        <f t="shared" si="637"/>
        <v>2259.4517400000009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189129.66999999995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183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3.2931599999999999</v>
      </c>
      <c r="N1900" s="16">
        <f>G1911+H1911</f>
        <v>0</v>
      </c>
      <c r="O1900" s="16">
        <f t="shared" si="636"/>
        <v>6951.89174</v>
      </c>
      <c r="P1900" s="18">
        <f t="shared" si="637"/>
        <v>2259.4517400000009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189129.66999999995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184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0.58263600000000004</v>
      </c>
      <c r="N1901" s="16">
        <f>G1915</f>
        <v>0</v>
      </c>
      <c r="O1901" s="16">
        <f t="shared" si="636"/>
        <v>1282.8091540000003</v>
      </c>
      <c r="P1901" s="18">
        <f t="shared" si="637"/>
        <v>399.74915400000003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189129.66999999995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185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0.35464800000000002</v>
      </c>
      <c r="N1902" s="16">
        <f>D1925</f>
        <v>0</v>
      </c>
      <c r="O1902" s="16">
        <f t="shared" si="636"/>
        <v>780.83557200000007</v>
      </c>
      <c r="P1902" s="18">
        <f t="shared" si="637"/>
        <v>243.32557199999999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189129.66999999995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186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0.35464800000000002</v>
      </c>
      <c r="N1903" s="16">
        <f>G1913</f>
        <v>0</v>
      </c>
      <c r="O1903" s="16">
        <f t="shared" si="636"/>
        <v>780.83557200000007</v>
      </c>
      <c r="P1903" s="18">
        <f t="shared" si="637"/>
        <v>243.32557199999999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189129.66999999995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187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0.35464800000000002</v>
      </c>
      <c r="N1904" s="16">
        <f>G1916</f>
        <v>0</v>
      </c>
      <c r="O1904" s="16">
        <f t="shared" si="636"/>
        <v>780.83557200000007</v>
      </c>
      <c r="P1904" s="18">
        <f t="shared" si="637"/>
        <v>243.32557199999999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189129.66999999995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0.58263600000000004</v>
      </c>
      <c r="N1905" s="16">
        <f>G1926</f>
        <v>0</v>
      </c>
      <c r="O1905" s="16">
        <f t="shared" si="636"/>
        <v>1282.8091540000003</v>
      </c>
      <c r="P1905" s="18">
        <f t="shared" si="637"/>
        <v>399.74915400000003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189129.66999999995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1901.9499999999998</v>
      </c>
      <c r="I1906" s="4"/>
      <c r="J1906" s="14"/>
      <c r="K1906" s="15" t="s">
        <v>188</v>
      </c>
      <c r="L1906" s="16"/>
      <c r="M1906" s="16">
        <f>14.4*(L1893+L1894-M1894)/100</f>
        <v>18.239039999999999</v>
      </c>
      <c r="N1906" s="16">
        <f>G1927</f>
        <v>0</v>
      </c>
      <c r="O1906" s="16">
        <f t="shared" si="636"/>
        <v>11678.036560000004</v>
      </c>
      <c r="P1906" s="18">
        <f t="shared" si="637"/>
        <v>12513.886560000003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189129.66999999995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1.7732399999999999</v>
      </c>
      <c r="N1907" s="16">
        <f>G1928</f>
        <v>0</v>
      </c>
      <c r="O1907" s="16">
        <f t="shared" si="636"/>
        <v>3332.0178600000004</v>
      </c>
      <c r="P1907" s="18">
        <f t="shared" si="637"/>
        <v>1216.6278599999996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189129.66999999995</v>
      </c>
      <c r="AA1907" s="15"/>
      <c r="AB1907" s="24"/>
      <c r="AC1907" s="64" t="s">
        <v>142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189129.66999999995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143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2.3558760000000003</v>
      </c>
      <c r="N1909" s="16">
        <f>G1931</f>
        <v>0</v>
      </c>
      <c r="O1909" s="16">
        <f t="shared" si="636"/>
        <v>1657.6370139999999</v>
      </c>
      <c r="P1909" s="18">
        <f t="shared" si="637"/>
        <v>1616.3770140000001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189129.66999999995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0.88661999999999996</v>
      </c>
      <c r="N1910" s="16">
        <f>G1932</f>
        <v>0</v>
      </c>
      <c r="O1910" s="16">
        <f t="shared" si="636"/>
        <v>1952.0939300000002</v>
      </c>
      <c r="P1910" s="18">
        <f t="shared" si="637"/>
        <v>608.3139299999998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189129.66999999995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144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23.837412</v>
      </c>
      <c r="N1911" s="16">
        <f>G1936</f>
        <v>0</v>
      </c>
      <c r="O1911" s="16">
        <f t="shared" si="636"/>
        <v>23317.504518000005</v>
      </c>
      <c r="P1911" s="18">
        <f t="shared" si="637"/>
        <v>16354.954518000004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189129.66999999995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23.837412</v>
      </c>
      <c r="N1912" s="29">
        <f>G1937</f>
        <v>0</v>
      </c>
      <c r="O1912" s="16">
        <f t="shared" si="636"/>
        <v>37023.474517999995</v>
      </c>
      <c r="P1912" s="18">
        <f t="shared" si="637"/>
        <v>16354.954518000004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189129.66999999995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0.63329999999999997</v>
      </c>
      <c r="N1913" s="16">
        <f>G1908</f>
        <v>0</v>
      </c>
      <c r="O1913" s="16">
        <f t="shared" si="636"/>
        <v>1394.35995</v>
      </c>
      <c r="P1913" s="18">
        <f t="shared" si="637"/>
        <v>434.50995000000012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189129.66999999995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0.63329999999999997</v>
      </c>
      <c r="N1914" s="16">
        <f>G1914</f>
        <v>0</v>
      </c>
      <c r="O1914" s="16">
        <f t="shared" si="636"/>
        <v>-447.92004999999983</v>
      </c>
      <c r="P1914" s="18">
        <f t="shared" si="637"/>
        <v>434.50995000000012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189129.66999999995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2.9385119999999993</v>
      </c>
      <c r="N1915" s="16">
        <f>H1949+H1948+G1947</f>
        <v>0</v>
      </c>
      <c r="O1915" s="16">
        <f t="shared" si="636"/>
        <v>1053.1361679999998</v>
      </c>
      <c r="P1915" s="18">
        <f t="shared" si="637"/>
        <v>2016.1261679999996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189129.66999999995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189129.66999999995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145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146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86901.99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189129.66999999995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147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148</v>
      </c>
      <c r="L1918" s="16"/>
      <c r="M1918" s="16">
        <v>60911.74</v>
      </c>
      <c r="N1918" s="16" t="s">
        <v>70</v>
      </c>
      <c r="O1918" s="16">
        <f>SUM(L1929:L1940)+L1943</f>
        <v>9040.52</v>
      </c>
      <c r="P1918" s="33">
        <f>SUM(O1896:O1915)</f>
        <v>79734.860000000015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189129.66999999995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149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-3548.5399999999972</v>
      </c>
      <c r="P1919" s="35">
        <f>O1858+O1859+O1920-F1934-F1933-O1917-O1918</f>
        <v>-12462.399999999998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189129.66999999995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150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99522.710000000021</v>
      </c>
      <c r="M1920" s="3">
        <f>SUM(M1893:M1919)</f>
        <v>170836.34</v>
      </c>
      <c r="N1920" s="16" t="s">
        <v>75</v>
      </c>
      <c r="O1920" s="16">
        <f>N1893-L1894</f>
        <v>126.66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189129.66999999995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1012498.0599999999</v>
      </c>
      <c r="M1921" s="3">
        <f>M1861</f>
        <v>788831.55999999982</v>
      </c>
      <c r="N1921" s="16" t="s">
        <v>77</v>
      </c>
      <c r="O1921" s="36">
        <f>(O1917+O1918)-(O1856+O1857)</f>
        <v>8926.01</v>
      </c>
      <c r="P1921" s="37">
        <f>O1920-O1921</f>
        <v>-8799.35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189129.66999999995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1112020.77</v>
      </c>
      <c r="M1922" s="3">
        <f>M1920+M1921</f>
        <v>959667.89999999979</v>
      </c>
      <c r="N1922" s="16" t="s">
        <v>80</v>
      </c>
      <c r="O1922" s="38">
        <f>O1919+O1920-O1921</f>
        <v>-12347.889999999998</v>
      </c>
      <c r="P1922" s="39">
        <f>O1922-O1919</f>
        <v>-8799.35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189129.66999999995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152352.87000000023</v>
      </c>
      <c r="M1923" s="40"/>
      <c r="N1923" s="29" t="s">
        <v>82</v>
      </c>
      <c r="O1923" s="41">
        <f>O1916+O1917+O1918+O1924</f>
        <v>79734.860000000015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189129.66999999995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-12425.89999999998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189129.66999999995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189129.66999999995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189129.66999999995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/>
      <c r="AR1926" s="14"/>
      <c r="AS1926" s="18"/>
      <c r="AT1926" s="16">
        <v>0</v>
      </c>
      <c r="AU1926" s="18">
        <f t="shared" ref="AU1926:AU1957" si="647">(AS1926-AT1926)+AU1925</f>
        <v>0</v>
      </c>
      <c r="AV1926" s="15"/>
      <c r="AX1926" s="14"/>
      <c r="AY1926" s="18"/>
      <c r="AZ1926" s="16">
        <v>0</v>
      </c>
      <c r="BA1926" s="18">
        <f t="shared" ref="BA1926:BA1957" si="648">(AY1926-AZ1926)+BA1925</f>
        <v>0</v>
      </c>
      <c r="BB1926" s="15"/>
      <c r="BD1926" s="14"/>
      <c r="BE1926" s="18"/>
      <c r="BF1926" s="16">
        <v>0</v>
      </c>
      <c r="BG1926" s="18">
        <f t="shared" ref="BG1926:BG1957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88874.76999999996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189129.66999999995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189129.66999999995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152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189129.66999999995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97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95</v>
      </c>
      <c r="L1930" s="30">
        <v>294.5</v>
      </c>
      <c r="M1930" s="16" t="s">
        <v>96</v>
      </c>
      <c r="N1930" s="16">
        <v>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189129.66999999995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100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98</v>
      </c>
      <c r="L1931" s="16">
        <v>236.02</v>
      </c>
      <c r="M1931" s="44" t="s">
        <v>99</v>
      </c>
      <c r="N1931" s="16">
        <v>3643.5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189129.66999999995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154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101</v>
      </c>
      <c r="L1932" s="16">
        <v>307.5</v>
      </c>
      <c r="M1932" s="16" t="s">
        <v>102</v>
      </c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189129.66999999995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106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104</v>
      </c>
      <c r="L1933" s="16">
        <v>100</v>
      </c>
      <c r="M1933" s="16" t="s">
        <v>105</v>
      </c>
      <c r="N1933" s="16">
        <v>0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194</v>
      </c>
      <c r="X1933" s="18">
        <v>0</v>
      </c>
      <c r="Y1933" s="16"/>
      <c r="Z1933" s="18">
        <f t="shared" si="645"/>
        <v>189129.66999999995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155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107</v>
      </c>
      <c r="L1934" s="16">
        <v>0.99</v>
      </c>
      <c r="M1934" s="44" t="s">
        <v>108</v>
      </c>
      <c r="N1934" s="16">
        <v>0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189129.66999999995</v>
      </c>
      <c r="AA1934" s="15"/>
      <c r="AB1934" s="24"/>
      <c r="AC1934" s="64" t="s">
        <v>156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112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110</v>
      </c>
      <c r="L1935" s="83">
        <v>700</v>
      </c>
      <c r="M1935" s="16" t="s">
        <v>111</v>
      </c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113</v>
      </c>
      <c r="W1935" s="14"/>
      <c r="X1935" s="18"/>
      <c r="Y1935" s="16">
        <v>0</v>
      </c>
      <c r="Z1935" s="18">
        <f t="shared" si="645"/>
        <v>189129.66999999995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114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1" t="s">
        <v>119</v>
      </c>
      <c r="L1936" s="161"/>
      <c r="M1936" s="161" t="s">
        <v>442</v>
      </c>
      <c r="N1936" s="163">
        <f>SUM(N1930:N1935)</f>
        <v>3643.5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189129.66999999995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115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/>
      <c r="L1937" s="16"/>
      <c r="M1937" s="16"/>
      <c r="N1937" s="16"/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189129.66999999995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443</v>
      </c>
      <c r="D1938" s="16"/>
      <c r="E1938" s="16"/>
      <c r="F1938" s="16">
        <v>1222.5</v>
      </c>
      <c r="G1938" s="16"/>
      <c r="H1938" s="16"/>
      <c r="I1938" s="4"/>
      <c r="J1938" s="14"/>
      <c r="K1938" s="16"/>
      <c r="L1938" s="16"/>
      <c r="M1938" s="44"/>
      <c r="N1938" s="16"/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190352.16999999995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444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/>
      <c r="L1939" s="16"/>
      <c r="M1939" s="16"/>
      <c r="N1939" s="16"/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190990.66999999995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116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440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190990.66999999995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116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190990.66999999995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116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119</v>
      </c>
      <c r="L1942" s="16">
        <f>SUM(L1929:L1941)</f>
        <v>1753.52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190990.66999999995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175</v>
      </c>
      <c r="D1943" s="16"/>
      <c r="E1943" s="16"/>
      <c r="F1943" s="16"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7287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179266.63999999996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120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99522.710000000021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176464.20999999996</v>
      </c>
      <c r="AA1944" s="15" t="str">
        <f>C1944</f>
        <v>PREL .PROVVIGIONI MATURATE</v>
      </c>
      <c r="AB1944" s="24"/>
      <c r="AC1944" s="15" t="s">
        <v>163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121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176464.20999999996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122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176464.20999999996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123</v>
      </c>
      <c r="L1947" s="3">
        <f>SUM(L1927:L1941)+N1926+L1943+L1944</f>
        <v>197438</v>
      </c>
      <c r="M1947" s="3">
        <f>SUM(O1896:O1915)+N1925</f>
        <v>82426.760000000009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176464.20999999996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119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146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-6354.02</v>
      </c>
      <c r="J1948" s="14"/>
      <c r="K1948" s="6" t="s">
        <v>124</v>
      </c>
      <c r="L1948" s="3">
        <f>L1947-M1947</f>
        <v>115011.23999999999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66666.26999999996</v>
      </c>
      <c r="AA1948" s="15" t="str">
        <f>C1948</f>
        <v>BONIFICO CATTOLICA</v>
      </c>
      <c r="AB1948" s="24"/>
      <c r="AC1948" s="71" t="s">
        <v>201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125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148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154103.16999999998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5754.5299999999625</v>
      </c>
      <c r="AA1949" s="15" t="str">
        <f>C1949</f>
        <v>BONIFICO GENERALI</v>
      </c>
      <c r="AB1949" s="24"/>
      <c r="AC1949" s="71" t="s">
        <v>167</v>
      </c>
      <c r="AD1949" s="65"/>
      <c r="AE1949" s="65">
        <f>G1949</f>
        <v>60911.74</v>
      </c>
      <c r="AF1949" s="63">
        <f>AF1888+AD1893+AD1894</f>
        <v>86901.989999999991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144681.08999999997</v>
      </c>
      <c r="B1950" s="44">
        <f>D1898-D1900+B1889</f>
        <v>0</v>
      </c>
      <c r="C1950" s="57" t="s">
        <v>127</v>
      </c>
      <c r="D1950" s="44">
        <f>D1893-D1896-E1893+D1889-G1948</f>
        <v>-3018.5599999999977</v>
      </c>
      <c r="E1950" s="44">
        <f>D1894-D1899+E1889</f>
        <v>10976.47</v>
      </c>
      <c r="F1950" s="72">
        <f>D1896+D1897+D1899+F1889-E1897</f>
        <v>10411.939999999999</v>
      </c>
      <c r="G1950" s="81">
        <f>D1896+D1897-E1897+D1899+G1889</f>
        <v>10411.939999999999</v>
      </c>
      <c r="H1950" s="44">
        <f>G1944+G1943+H1889</f>
        <v>16665.96</v>
      </c>
      <c r="I1950" s="79">
        <f>G1950-H1950</f>
        <v>-6254.02</v>
      </c>
      <c r="J1950" s="58"/>
      <c r="K1950" s="6" t="s">
        <v>128</v>
      </c>
      <c r="L1950" s="3">
        <f>L1948-L1949</f>
        <v>-39091.929999999993</v>
      </c>
      <c r="M1950" s="27" t="s">
        <v>168</v>
      </c>
      <c r="N1950" s="27">
        <f>O1950-L1949</f>
        <v>-88756.02</v>
      </c>
      <c r="O1950" s="44">
        <f>Z1950+AU1950+N1926+SUM(L1929:L1940)+SUM(N1930:N1940)+L1944-D1896-D1899-D1895+E1897</f>
        <v>65347.14999999998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5754.5299999999625</v>
      </c>
      <c r="AA1950" s="57"/>
      <c r="AB1950" s="60"/>
      <c r="AC1950" s="60" t="s">
        <v>129</v>
      </c>
      <c r="AD1950" s="23">
        <f>SUM(AD1893:AD1949)-SUM(AE1893:AE1947)+AD1889</f>
        <v>15157.060000000007</v>
      </c>
      <c r="AE1950" s="23">
        <f>AF1936+AF1937</f>
        <v>11860</v>
      </c>
      <c r="AF1950" s="23">
        <f>AD1950+AE1950</f>
        <v>27017.060000000005</v>
      </c>
      <c r="AG1950" s="23" t="s">
        <v>169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202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130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170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171</v>
      </c>
      <c r="BP1953" s="8" t="s">
        <v>0</v>
      </c>
      <c r="BQ1953" s="9" t="s">
        <v>172</v>
      </c>
    </row>
    <row r="1954" spans="1:69" ht="16.8" customHeight="1" x14ac:dyDescent="0.35">
      <c r="A1954" s="14">
        <v>45335</v>
      </c>
      <c r="B1954" s="15" t="s">
        <v>173</v>
      </c>
      <c r="C1954" s="15" t="s">
        <v>177</v>
      </c>
      <c r="D1954" s="16">
        <v>18123.2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85669.11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5754.5299999999625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175</v>
      </c>
      <c r="BM1954" s="88">
        <f>BK1954</f>
        <v>45335</v>
      </c>
      <c r="BN1954" s="24" t="s">
        <v>175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179</v>
      </c>
      <c r="D1955" s="16">
        <v>3112.6800000000012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5754.5299999999625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177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35881.520000000004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5754.5299999999625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178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27892.805000000011</v>
      </c>
      <c r="P1957" s="18">
        <f t="shared" ref="P1957:P1976" si="657">P1896+M1957</f>
        <v>9023.9049999999988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5754.5299999999625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179</v>
      </c>
      <c r="D1958" s="16">
        <v>3337.06</v>
      </c>
      <c r="E1958" s="16">
        <v>0</v>
      </c>
      <c r="F1958" s="16"/>
      <c r="G1958" s="16"/>
      <c r="H1958" s="103">
        <f>D1958+H1897</f>
        <v>3437.06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-35352.691514999999</v>
      </c>
      <c r="P1958" s="18">
        <f t="shared" si="657"/>
        <v>7553.0084849999985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5754.5299999999625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180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181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-11751.005825000004</v>
      </c>
      <c r="P1959" s="18">
        <f t="shared" si="657"/>
        <v>13851.694174999997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5754.5299999999625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182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7337.4152999999997</v>
      </c>
      <c r="P1960" s="18">
        <f t="shared" si="657"/>
        <v>2346.2153000000008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5754.5299999999625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183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7038.6553000000004</v>
      </c>
      <c r="P1961" s="18">
        <f t="shared" si="657"/>
        <v>2346.2153000000008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5754.5299999999625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184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1298.1596300000003</v>
      </c>
      <c r="P1962" s="18">
        <f t="shared" si="657"/>
        <v>415.09963000000005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5754.5299999999625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185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790.17934000000002</v>
      </c>
      <c r="P1963" s="18">
        <f t="shared" si="657"/>
        <v>252.66934000000001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5754.5299999999625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186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790.17934000000002</v>
      </c>
      <c r="P1964" s="18">
        <f t="shared" si="657"/>
        <v>252.66934000000001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5754.5299999999625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187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790.17934000000002</v>
      </c>
      <c r="P1965" s="18">
        <f t="shared" si="657"/>
        <v>252.66934000000001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5754.5299999999625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1298.1596300000003</v>
      </c>
      <c r="P1966" s="18">
        <f t="shared" si="657"/>
        <v>415.09963000000005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5754.5299999999625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5239.01</v>
      </c>
      <c r="I1967" s="4"/>
      <c r="J1967" s="14"/>
      <c r="K1967" s="15" t="s">
        <v>188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12158.573200000004</v>
      </c>
      <c r="P1967" s="18">
        <f t="shared" si="657"/>
        <v>12994.423200000003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5754.5299999999625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3378.7367000000004</v>
      </c>
      <c r="P1968" s="18">
        <f t="shared" si="657"/>
        <v>1263.3466999999996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5754.5299999999625</v>
      </c>
      <c r="AA1968" s="15"/>
      <c r="AB1968" s="24"/>
      <c r="AC1968" s="64" t="s">
        <v>142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5754.5299999999625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143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1719.70633</v>
      </c>
      <c r="P1970" s="18">
        <f t="shared" si="657"/>
        <v>1678.4463300000002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5754.5299999999625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1975.4533500000002</v>
      </c>
      <c r="P1971" s="18">
        <f t="shared" si="657"/>
        <v>631.6733499999998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5754.5299999999625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144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23945.539210000006</v>
      </c>
      <c r="P1972" s="18">
        <f t="shared" si="657"/>
        <v>16982.989210000003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5754.5299999999625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37651.509209999997</v>
      </c>
      <c r="P1973" s="18">
        <f t="shared" si="657"/>
        <v>16982.989210000003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5754.5299999999625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1411.0452500000001</v>
      </c>
      <c r="P1974" s="18">
        <f t="shared" si="657"/>
        <v>451.1952500000001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5754.5299999999625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-431.23474999999985</v>
      </c>
      <c r="P1975" s="18">
        <f t="shared" si="657"/>
        <v>451.1952500000001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5754.5299999999625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1130.5559599999997</v>
      </c>
      <c r="P1976" s="18">
        <f t="shared" si="657"/>
        <v>2093.5459599999995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5754.5299999999625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5754.5299999999625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145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90239.050000000017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5754.5299999999625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147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12755.46</v>
      </c>
      <c r="P1979" s="33">
        <f>SUM(O1957:O1976)</f>
        <v>83071.920000000013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5754.5299999999625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149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-3421.8799999999974</v>
      </c>
      <c r="P1980" s="35">
        <f>O1919+O1920+O1981-F1995-F1994-O1978-O1979</f>
        <v>-12840.279999999997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5754.5299999999625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150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39218.58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5754.5299999999625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1112020.77</v>
      </c>
      <c r="M1982" s="3">
        <f>M1922</f>
        <v>959667.89999999979</v>
      </c>
      <c r="N1982" s="16" t="s">
        <v>77</v>
      </c>
      <c r="O1982" s="36">
        <f>(O1978+O1979)-(O1917+O1918)</f>
        <v>3714.9399999999987</v>
      </c>
      <c r="P1982" s="37">
        <f>O1981-O1982</f>
        <v>-377.87999999999874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5754.5299999999625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1151239.3500000001</v>
      </c>
      <c r="M1983" s="3">
        <f>M1981+M1982</f>
        <v>963004.95999999985</v>
      </c>
      <c r="N1983" s="16" t="s">
        <v>80</v>
      </c>
      <c r="O1983" s="38">
        <f>O1980+O1981-O1982</f>
        <v>-3799.7599999999961</v>
      </c>
      <c r="P1983" s="39">
        <f>O1983-O1980</f>
        <v>-377.87999999999874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5754.5299999999625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188234.39000000025</v>
      </c>
      <c r="M1984" s="40"/>
      <c r="N1984" s="29" t="s">
        <v>82</v>
      </c>
      <c r="O1984" s="41">
        <f>O1977+O1978+O1979+O1985</f>
        <v>83071.920000000013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5754.5299999999625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-12803.77999999997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5754.5299999999625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5754.5299999999625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5754.5299999999625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/>
      <c r="AR1987" s="14"/>
      <c r="AS1987" s="18"/>
      <c r="AT1987" s="16">
        <v>0</v>
      </c>
      <c r="AU1987" s="18">
        <f t="shared" ref="AU1987:AU2018" si="667">(AS1987-AT1987)+AU1986</f>
        <v>0</v>
      </c>
      <c r="AV1987" s="15"/>
      <c r="AX1987" s="14"/>
      <c r="AY1987" s="18"/>
      <c r="AZ1987" s="16">
        <v>0</v>
      </c>
      <c r="BA1987" s="18">
        <f t="shared" ref="BA1987:BA2018" si="668">(AY1987-AZ1987)+BA1986</f>
        <v>0</v>
      </c>
      <c r="BB1987" s="15"/>
      <c r="BD1987" s="14"/>
      <c r="BE1987" s="18"/>
      <c r="BF1987" s="16">
        <v>0</v>
      </c>
      <c r="BG1987" s="18">
        <f t="shared" ref="BG1987:BG2018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140210.94999999995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5754.5299999999625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5754.5299999999625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152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5754.5299999999625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97</v>
      </c>
      <c r="D1991" s="16"/>
      <c r="E1991" s="16"/>
      <c r="F1991" s="16"/>
      <c r="G1991" s="16">
        <v>0</v>
      </c>
      <c r="H1991" s="16"/>
      <c r="I1991" s="4"/>
      <c r="J1991" s="14"/>
      <c r="K1991" t="s">
        <v>95</v>
      </c>
      <c r="M1991" t="s">
        <v>96</v>
      </c>
      <c r="N1991" s="154">
        <v>280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5754.5299999999625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100</v>
      </c>
      <c r="D1992" s="16"/>
      <c r="E1992" s="16"/>
      <c r="F1992" s="16"/>
      <c r="G1992" s="16">
        <v>0</v>
      </c>
      <c r="H1992" s="16"/>
      <c r="I1992" s="4"/>
      <c r="J1992" s="14"/>
      <c r="K1992" t="s">
        <v>98</v>
      </c>
      <c r="M1992" t="s">
        <v>99</v>
      </c>
      <c r="N1992" s="154">
        <v>2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5754.5299999999625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154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t="s">
        <v>101</v>
      </c>
      <c r="M1993" t="s">
        <v>102</v>
      </c>
      <c r="N1993" s="154">
        <v>6038.48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5754.5299999999625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106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t="s">
        <v>104</v>
      </c>
      <c r="M1994" t="s">
        <v>105</v>
      </c>
      <c r="N1994" s="154">
        <v>0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194</v>
      </c>
      <c r="X1994" s="18">
        <v>0</v>
      </c>
      <c r="Y1994" s="16"/>
      <c r="Z1994" s="18">
        <f t="shared" si="665"/>
        <v>5754.5299999999625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155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t="s">
        <v>107</v>
      </c>
      <c r="M1995" t="s">
        <v>108</v>
      </c>
      <c r="N1995" s="154">
        <v>0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5754.5299999999625</v>
      </c>
      <c r="AA1995" s="15"/>
      <c r="AB1995" s="24"/>
      <c r="AC1995" s="64" t="s">
        <v>156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445</v>
      </c>
      <c r="BK1995" s="86"/>
      <c r="BL1995" s="24">
        <v>138.88999999999999</v>
      </c>
      <c r="BM1995" s="24" t="s">
        <v>446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112</v>
      </c>
      <c r="D1996" s="16"/>
      <c r="E1996" s="16"/>
      <c r="F1996" s="16"/>
      <c r="G1996" s="16">
        <v>0</v>
      </c>
      <c r="H1996" s="16"/>
      <c r="I1996" s="4"/>
      <c r="J1996" s="14"/>
      <c r="K1996" t="s">
        <v>110</v>
      </c>
      <c r="L1996" s="153"/>
      <c r="M1996" t="s">
        <v>111</v>
      </c>
      <c r="N1996" s="164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113</v>
      </c>
      <c r="W1996" s="14"/>
      <c r="X1996" s="18"/>
      <c r="Y1996" s="16">
        <v>0</v>
      </c>
      <c r="Z1996" s="18">
        <f t="shared" si="665"/>
        <v>5754.5299999999625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447</v>
      </c>
      <c r="BK1996" s="86"/>
      <c r="BL1996" s="24">
        <v>868.18</v>
      </c>
      <c r="BM1996" s="24" t="s">
        <v>446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114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50" t="s">
        <v>119</v>
      </c>
      <c r="L1997" s="151">
        <f>SUM(L1991:L1996)</f>
        <v>0</v>
      </c>
      <c r="M1997" s="150" t="s">
        <v>119</v>
      </c>
      <c r="N1997" s="152">
        <f>SUM(N1991:N1996)</f>
        <v>6320.48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5754.5299999999625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115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/>
      <c r="L1998" s="16"/>
      <c r="M1998" s="16"/>
      <c r="N1998" s="16"/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5754.5299999999625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448</v>
      </c>
      <c r="D1999" s="16"/>
      <c r="E1999" s="16"/>
      <c r="F1999" s="16">
        <v>5395.5</v>
      </c>
      <c r="G1999" s="16"/>
      <c r="H1999" s="16"/>
      <c r="I1999" s="4"/>
      <c r="J1999" s="14"/>
      <c r="K1999" s="16"/>
      <c r="L1999" s="16"/>
      <c r="M1999" s="44"/>
      <c r="N1999" s="16"/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11150.029999999962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449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/>
      <c r="L2000" s="16"/>
      <c r="M2000" s="16"/>
      <c r="N2000" s="16"/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11150.029999999962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450</v>
      </c>
      <c r="D2001" s="16"/>
      <c r="E2001" s="16"/>
      <c r="F2001" s="16">
        <v>0</v>
      </c>
      <c r="G2001" s="16"/>
      <c r="H2001" s="16"/>
      <c r="I2001" s="4"/>
      <c r="J2001" s="14"/>
      <c r="K2001" s="16"/>
      <c r="L2001" s="16"/>
      <c r="M2001" s="44"/>
      <c r="N2001" s="16"/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11150.029999999962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451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11150.029999999962</v>
      </c>
      <c r="AA2002" s="15" t="str">
        <f>C2002</f>
        <v xml:space="preserve">    "  GALLARATE  ACC. 14/2  327,00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116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119</v>
      </c>
      <c r="L2003" s="16">
        <f>SUM(L1990:L2002)</f>
        <v>114.5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11150.029999999962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175</v>
      </c>
      <c r="D2004" s="16"/>
      <c r="E2004" s="16"/>
      <c r="F2004" s="16"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12640.96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45940.68</v>
      </c>
      <c r="Y2004" s="16">
        <f>G2004</f>
        <v>0</v>
      </c>
      <c r="Z2004" s="18">
        <f t="shared" si="665"/>
        <v>57090.709999999963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120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-100</v>
      </c>
      <c r="I2005" s="4"/>
      <c r="J2005" s="14"/>
      <c r="K2005" s="53">
        <f>A1954</f>
        <v>45335</v>
      </c>
      <c r="L2005" s="3">
        <f>D1954+D1955-E1959+D1956-E1956+D1959-E1954+B1957</f>
        <v>39218.58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57090.709999999963</v>
      </c>
      <c r="AA2005" s="15" t="str">
        <f>C2005</f>
        <v>PREL .PROVVIGIONI MATURATE</v>
      </c>
      <c r="AB2005" s="24"/>
      <c r="AC2005" s="15" t="s">
        <v>163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121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57090.709999999963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122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57090.709999999963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123</v>
      </c>
      <c r="L2008" s="3">
        <f>SUM(L1988:L2002)+N1987+L2004+L2005</f>
        <v>192184.98999999993</v>
      </c>
      <c r="M2008" s="3">
        <f>SUM(O1957:O1976)+N1986</f>
        <v>86090.82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57090.709999999963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119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146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-6254.02</v>
      </c>
      <c r="J2009" s="14"/>
      <c r="K2009" s="6" t="s">
        <v>124</v>
      </c>
      <c r="L2009" s="3">
        <f>L2008-M2008</f>
        <v>106094.16999999993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57090.709999999963</v>
      </c>
      <c r="AA2009" s="15"/>
      <c r="AB2009" s="24"/>
      <c r="AC2009" s="71" t="s">
        <v>201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125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148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189984.69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57090.709999999963</v>
      </c>
      <c r="AA2010" s="15"/>
      <c r="AB2010" s="24"/>
      <c r="AC2010" s="71" t="s">
        <v>167</v>
      </c>
      <c r="AD2010" s="65"/>
      <c r="AE2010" s="65">
        <f>G2010</f>
        <v>0</v>
      </c>
      <c r="AF2010" s="63">
        <f>AF1949+AD1954+AD1955</f>
        <v>90239.049999999988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159326.72999999998</v>
      </c>
      <c r="B2011" s="44">
        <f>D1959-D1961+B1950</f>
        <v>0</v>
      </c>
      <c r="C2011" s="57" t="s">
        <v>127</v>
      </c>
      <c r="D2011" s="44">
        <f>D1954-D1957-E1954+D1950</f>
        <v>15104.640000000003</v>
      </c>
      <c r="E2011" s="44">
        <f>D1955-D1960+E1950</f>
        <v>14089.150000000001</v>
      </c>
      <c r="F2011" s="72">
        <f>D1957+D1958+D1960+F1950-E1958</f>
        <v>13748.999999999998</v>
      </c>
      <c r="G2011" s="81">
        <f>D1957+D1958-E1958+D1960+G1950</f>
        <v>13748.999999999998</v>
      </c>
      <c r="H2011" s="44">
        <f>G2005+G2004+H1950</f>
        <v>16665.96</v>
      </c>
      <c r="I2011" s="79">
        <f>G2011-H2011</f>
        <v>-2916.9600000000009</v>
      </c>
      <c r="J2011" s="58"/>
      <c r="K2011" s="6" t="s">
        <v>128</v>
      </c>
      <c r="L2011" s="3">
        <f>L2009-L2010</f>
        <v>-83890.520000000077</v>
      </c>
      <c r="M2011" s="27" t="s">
        <v>168</v>
      </c>
      <c r="N2011" s="27">
        <f>O2011-L2010</f>
        <v>-100489.14000000004</v>
      </c>
      <c r="O2011" s="44">
        <f>Z2011+AU2011+N1987+SUM(L1990:L2001)+SUM(N1991:N2001)+L2005-D1957-D1960-D1956+E1958</f>
        <v>89495.549999999959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57090.709999999963</v>
      </c>
      <c r="AA2011" s="57"/>
      <c r="AB2011" s="60"/>
      <c r="AC2011" s="60" t="s">
        <v>129</v>
      </c>
      <c r="AD2011" s="23">
        <f>SUM(AD1954:AD2010)-SUM(AE1954:AE2008)+AD1950</f>
        <v>18494.120000000006</v>
      </c>
      <c r="AE2011" s="23">
        <f>AF1997+AF1998</f>
        <v>11860</v>
      </c>
      <c r="AF2011" s="23">
        <f>AD2011+AE2011</f>
        <v>30354.120000000006</v>
      </c>
      <c r="AG2011" s="23" t="s">
        <v>169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202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130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170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171</v>
      </c>
      <c r="BP2014" s="8" t="s">
        <v>0</v>
      </c>
      <c r="BQ2014" s="9" t="s">
        <v>172</v>
      </c>
    </row>
    <row r="2015" spans="1:69" ht="16.8" customHeight="1" x14ac:dyDescent="0.35">
      <c r="A2015" s="14">
        <v>45336</v>
      </c>
      <c r="B2015" s="15" t="s">
        <v>173</v>
      </c>
      <c r="C2015" s="15" t="s">
        <v>177</v>
      </c>
      <c r="D2015" s="16">
        <v>7135.15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1375.9</v>
      </c>
      <c r="M2015" s="16"/>
      <c r="N2015" s="82">
        <f>L2015+L2016-M2016</f>
        <v>1375.9</v>
      </c>
      <c r="O2015" s="80">
        <f>D2018+D2021+D2019-E2019-E2018+O1954</f>
        <v>87045.01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57090.709999999963</v>
      </c>
      <c r="AA2015" s="15"/>
      <c r="AB2015" s="19">
        <f>A2015</f>
        <v>45336</v>
      </c>
      <c r="AC2015" s="12" t="s">
        <v>25</v>
      </c>
      <c r="AD2015" s="11">
        <f>N2015</f>
        <v>1375.9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175</v>
      </c>
      <c r="BM2015" s="88">
        <f>BK2015</f>
        <v>45336</v>
      </c>
      <c r="BN2015" s="24" t="s">
        <v>175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179</v>
      </c>
      <c r="D2016" s="16">
        <v>1114.1400000000001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57090.709999999963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398</v>
      </c>
      <c r="D2017" s="16">
        <v>15090.03</v>
      </c>
      <c r="E2017" s="16">
        <v>481</v>
      </c>
      <c r="F2017" s="16"/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21817.200000000001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57090.709999999963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334.78</v>
      </c>
      <c r="C2018" s="15" t="s">
        <v>178</v>
      </c>
      <c r="D2018" s="16">
        <v>203.19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137.59</v>
      </c>
      <c r="N2018" s="16">
        <f>G2057</f>
        <v>0</v>
      </c>
      <c r="O2018" s="16">
        <f t="shared" ref="O2018:O2037" si="676">O1957+M2018-N2018</f>
        <v>28030.395000000011</v>
      </c>
      <c r="P2018" s="18">
        <f t="shared" ref="P2018:P2037" si="677">P1957+M2018</f>
        <v>9161.494999999999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57090.709999999963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1798.95</v>
      </c>
      <c r="C2019" s="15" t="s">
        <v>179</v>
      </c>
      <c r="D2019" s="16">
        <v>1172.71</v>
      </c>
      <c r="E2019" s="16">
        <v>0</v>
      </c>
      <c r="F2019" s="16"/>
      <c r="G2019" s="16"/>
      <c r="H2019" s="103">
        <f>D2019+H1958</f>
        <v>4609.7700000000004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115.16283</v>
      </c>
      <c r="N2019" s="16">
        <f>D2027</f>
        <v>0</v>
      </c>
      <c r="O2019" s="16">
        <f t="shared" si="676"/>
        <v>-35237.528684999997</v>
      </c>
      <c r="P2019" s="18">
        <f t="shared" si="677"/>
        <v>7668.1713149999987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57090.709999999963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180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181</v>
      </c>
      <c r="J2020" s="14"/>
      <c r="K2020" s="15" t="str">
        <f>C2044</f>
        <v>TOT. PAG. IMPIEGATE</v>
      </c>
      <c r="L2020" s="16"/>
      <c r="M2020" s="16">
        <f>15.35*(L2015+L2016-M2016)/100</f>
        <v>211.20065000000002</v>
      </c>
      <c r="N2020" s="16">
        <f>D2044</f>
        <v>0</v>
      </c>
      <c r="O2020" s="16">
        <f t="shared" si="676"/>
        <v>-11539.805175000003</v>
      </c>
      <c r="P2020" s="18">
        <f t="shared" si="677"/>
        <v>14062.894824999998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57090.709999999963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182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1375.9</v>
      </c>
      <c r="J2021" s="14"/>
      <c r="K2021" s="15" t="s">
        <v>45</v>
      </c>
      <c r="L2021" s="16"/>
      <c r="M2021" s="16">
        <f>2.6*(L2015+L2016-M2016)/100</f>
        <v>35.773400000000002</v>
      </c>
      <c r="N2021" s="16">
        <f>D2032</f>
        <v>0</v>
      </c>
      <c r="O2021" s="16">
        <f t="shared" si="676"/>
        <v>7373.1886999999997</v>
      </c>
      <c r="P2021" s="18">
        <f t="shared" si="677"/>
        <v>2381.9887000000008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57090.709999999963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183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35.773400000000002</v>
      </c>
      <c r="N2022" s="16">
        <f>G2033+H2033</f>
        <v>0</v>
      </c>
      <c r="O2022" s="16">
        <f t="shared" si="676"/>
        <v>7074.4287000000004</v>
      </c>
      <c r="P2022" s="18">
        <f t="shared" si="677"/>
        <v>2381.9887000000008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57090.709999999963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184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6.3291400000000007</v>
      </c>
      <c r="N2023" s="16">
        <f>G2037</f>
        <v>0</v>
      </c>
      <c r="O2023" s="16">
        <f t="shared" si="676"/>
        <v>1304.4887700000004</v>
      </c>
      <c r="P2023" s="18">
        <f t="shared" si="677"/>
        <v>421.42877000000004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57090.709999999963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185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3.8525200000000006</v>
      </c>
      <c r="N2024" s="16">
        <f>D2047</f>
        <v>0</v>
      </c>
      <c r="O2024" s="16">
        <f t="shared" si="676"/>
        <v>794.03186000000005</v>
      </c>
      <c r="P2024" s="18">
        <f t="shared" si="677"/>
        <v>256.52186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57090.709999999963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186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3.8525200000000006</v>
      </c>
      <c r="N2025" s="16">
        <f>G2035</f>
        <v>0</v>
      </c>
      <c r="O2025" s="16">
        <f t="shared" si="676"/>
        <v>794.03186000000005</v>
      </c>
      <c r="P2025" s="18">
        <f t="shared" si="677"/>
        <v>256.52186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57090.709999999963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187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3.8525200000000006</v>
      </c>
      <c r="N2026" s="16">
        <f>G2038</f>
        <v>0</v>
      </c>
      <c r="O2026" s="16">
        <f t="shared" si="676"/>
        <v>794.03186000000005</v>
      </c>
      <c r="P2026" s="18">
        <f t="shared" si="677"/>
        <v>256.52186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57090.709999999963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6.3291400000000007</v>
      </c>
      <c r="N2027" s="16">
        <f>G2048</f>
        <v>0</v>
      </c>
      <c r="O2027" s="16">
        <f t="shared" si="676"/>
        <v>1304.4887700000004</v>
      </c>
      <c r="P2027" s="18">
        <f t="shared" si="677"/>
        <v>421.42877000000004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57090.709999999963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6614.91</v>
      </c>
      <c r="I2028" s="4"/>
      <c r="J2028" s="14"/>
      <c r="K2028" s="15" t="s">
        <v>188</v>
      </c>
      <c r="L2028" s="16"/>
      <c r="M2028" s="16">
        <f>14.4*(L2015+L2016-M2016)/100</f>
        <v>198.12960000000004</v>
      </c>
      <c r="N2028" s="16">
        <f>G2049</f>
        <v>0</v>
      </c>
      <c r="O2028" s="16">
        <f t="shared" si="676"/>
        <v>12356.702800000005</v>
      </c>
      <c r="P2028" s="18">
        <f t="shared" si="677"/>
        <v>13192.552800000003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57090.709999999963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19.262599999999999</v>
      </c>
      <c r="N2029" s="16">
        <f>G2050</f>
        <v>0</v>
      </c>
      <c r="O2029" s="16">
        <f t="shared" si="676"/>
        <v>3397.9993000000004</v>
      </c>
      <c r="P2029" s="18">
        <f t="shared" si="677"/>
        <v>1282.6092999999996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57090.709999999963</v>
      </c>
      <c r="AA2029" s="15"/>
      <c r="AB2029" s="24"/>
      <c r="AC2029" s="64" t="s">
        <v>142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57090.709999999963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143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25.591740000000005</v>
      </c>
      <c r="N2031" s="16">
        <f>G2053</f>
        <v>0</v>
      </c>
      <c r="O2031" s="16">
        <f t="shared" si="676"/>
        <v>1745.2980700000001</v>
      </c>
      <c r="P2031" s="18">
        <f t="shared" si="677"/>
        <v>1704.0380700000003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57090.709999999963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9.6312999999999995</v>
      </c>
      <c r="N2032" s="16">
        <f>G2054</f>
        <v>0</v>
      </c>
      <c r="O2032" s="16">
        <f t="shared" si="676"/>
        <v>1985.0846500000002</v>
      </c>
      <c r="P2032" s="18">
        <f t="shared" si="677"/>
        <v>641.30464999999981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57090.709999999963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144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258.94438000000002</v>
      </c>
      <c r="N2033" s="16">
        <f>G2058</f>
        <v>0</v>
      </c>
      <c r="O2033" s="16">
        <f t="shared" si="676"/>
        <v>24204.483590000007</v>
      </c>
      <c r="P2033" s="18">
        <f t="shared" si="677"/>
        <v>17241.933590000004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57090.709999999963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258.94438000000002</v>
      </c>
      <c r="N2034" s="29">
        <f>G2059</f>
        <v>0</v>
      </c>
      <c r="O2034" s="16">
        <f t="shared" si="676"/>
        <v>37910.453589999997</v>
      </c>
      <c r="P2034" s="18">
        <f t="shared" si="677"/>
        <v>17241.933590000004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57090.709999999963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6.8795000000000002</v>
      </c>
      <c r="N2035" s="16">
        <f>G2030</f>
        <v>0</v>
      </c>
      <c r="O2035" s="16">
        <f t="shared" si="676"/>
        <v>1417.9247500000001</v>
      </c>
      <c r="P2035" s="18">
        <f t="shared" si="677"/>
        <v>458.07475000000011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57090.709999999963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6.8795000000000002</v>
      </c>
      <c r="N2036" s="16">
        <f>G2036</f>
        <v>0</v>
      </c>
      <c r="O2036" s="16">
        <f t="shared" si="676"/>
        <v>-424.35524999999984</v>
      </c>
      <c r="P2036" s="18">
        <f t="shared" si="677"/>
        <v>458.07475000000011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57090.709999999963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31.92088</v>
      </c>
      <c r="N2037" s="16">
        <f>H2071+H2070+G2069</f>
        <v>0</v>
      </c>
      <c r="O2037" s="16">
        <f t="shared" si="676"/>
        <v>1162.4768399999996</v>
      </c>
      <c r="P2037" s="18">
        <f t="shared" si="677"/>
        <v>2125.4668399999996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57090.709999999963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57090.709999999963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145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91614.95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57090.709999999963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147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5410.3900000000012</v>
      </c>
      <c r="P2040" s="33">
        <f>SUM(O2018:O2037)</f>
        <v>84447.820000000051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57090.709999999963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149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-84.819999999997435</v>
      </c>
      <c r="P2041" s="35">
        <f>O1980+O1981+O2042-F2056-F2055-O2039-O2040</f>
        <v>-4119.3099999999986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57090.709999999963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150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23193.100000000002</v>
      </c>
      <c r="M2042" s="3">
        <f>SUM(M2015:M2041)</f>
        <v>1375.9000000000003</v>
      </c>
      <c r="N2042" s="16" t="s">
        <v>75</v>
      </c>
      <c r="O2042" s="16">
        <f>N2015-L2016</f>
        <v>1375.9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57090.709999999963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1151239.3500000001</v>
      </c>
      <c r="M2043" s="3">
        <f>M1983</f>
        <v>963004.95999999985</v>
      </c>
      <c r="N2043" s="16" t="s">
        <v>77</v>
      </c>
      <c r="O2043" s="36">
        <f>(O2039+O2040)-(O1978+O1979)</f>
        <v>-7345.0699999999979</v>
      </c>
      <c r="P2043" s="37">
        <f>O2042-O2043</f>
        <v>8720.9699999999975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57090.709999999963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1174432.4500000002</v>
      </c>
      <c r="M2044" s="3">
        <f>M2042+M2043</f>
        <v>964380.85999999987</v>
      </c>
      <c r="N2044" s="16" t="s">
        <v>80</v>
      </c>
      <c r="O2044" s="38">
        <f>O2041+O2042-O2043</f>
        <v>8636.1500000000015</v>
      </c>
      <c r="P2044" s="39">
        <f>O2044-O2041</f>
        <v>8720.9699999999993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57090.709999999963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210051.59000000032</v>
      </c>
      <c r="M2045" s="40"/>
      <c r="N2045" s="29" t="s">
        <v>82</v>
      </c>
      <c r="O2045" s="41">
        <f>O2038+O2039+O2040+O2046</f>
        <v>84447.820000000051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57090.709999999963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-4082.8099999999395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57090.709999999963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57090.709999999963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57090.709999999963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/>
      <c r="AR2048" s="14"/>
      <c r="AS2048" s="18"/>
      <c r="AT2048" s="16">
        <v>0</v>
      </c>
      <c r="AU2048" s="18">
        <f t="shared" ref="AU2048:AU2079" si="687">(AS2048-AT2048)+AU2047</f>
        <v>0</v>
      </c>
      <c r="AV2048" s="15"/>
      <c r="AX2048" s="14"/>
      <c r="AY2048" s="18"/>
      <c r="AZ2048" s="16">
        <v>0</v>
      </c>
      <c r="BA2048" s="18">
        <f t="shared" ref="BA2048:BA2079" si="688">(AY2048-AZ2048)+BA2047</f>
        <v>0</v>
      </c>
      <c r="BB2048" s="15"/>
      <c r="BD2048" s="14"/>
      <c r="BE2048" s="18"/>
      <c r="BF2048" s="16">
        <v>0</v>
      </c>
      <c r="BG2048" s="18">
        <f t="shared" ref="BG2048:BG2079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152124.11999999994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57090.709999999963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57090.709999999963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152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57090.709999999963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97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95</v>
      </c>
      <c r="L2052" s="30">
        <v>294.5</v>
      </c>
      <c r="M2052" s="16" t="s">
        <v>96</v>
      </c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57090.709999999963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100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98</v>
      </c>
      <c r="L2053" s="16">
        <v>236.02</v>
      </c>
      <c r="M2053" s="44" t="s">
        <v>99</v>
      </c>
      <c r="N2053" s="16">
        <v>925.5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57090.709999999963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154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101</v>
      </c>
      <c r="L2054" s="16">
        <v>307.5</v>
      </c>
      <c r="M2054" s="16" t="s">
        <v>102</v>
      </c>
      <c r="N2054" s="16">
        <v>311.64999999999998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57090.709999999963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106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104</v>
      </c>
      <c r="L2055" s="16">
        <v>100</v>
      </c>
      <c r="M2055" s="16" t="s">
        <v>105</v>
      </c>
      <c r="N2055" s="16">
        <v>408.03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194</v>
      </c>
      <c r="X2055" s="18">
        <v>0</v>
      </c>
      <c r="Y2055" s="16"/>
      <c r="Z2055" s="18">
        <f t="shared" si="685"/>
        <v>57090.709999999963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155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107</v>
      </c>
      <c r="L2056" s="16">
        <v>0.99</v>
      </c>
      <c r="M2056" s="44" t="s">
        <v>108</v>
      </c>
      <c r="N2056" s="16">
        <v>0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57090.709999999963</v>
      </c>
      <c r="AA2056" s="15"/>
      <c r="AB2056" s="24"/>
      <c r="AC2056" s="64" t="s">
        <v>156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112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110</v>
      </c>
      <c r="L2057" s="83">
        <v>700</v>
      </c>
      <c r="M2057" s="25" t="s">
        <v>111</v>
      </c>
      <c r="N2057" s="83">
        <v>0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113</v>
      </c>
      <c r="W2057" s="14"/>
      <c r="X2057" s="18"/>
      <c r="Y2057" s="16">
        <v>0</v>
      </c>
      <c r="Z2057" s="18">
        <f t="shared" si="685"/>
        <v>57090.709999999963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114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1" t="s">
        <v>119</v>
      </c>
      <c r="L2058" s="161"/>
      <c r="M2058" s="161" t="s">
        <v>442</v>
      </c>
      <c r="N2058" s="163">
        <f>SUM(N2052:N2057)</f>
        <v>1645.18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57090.709999999963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115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/>
      <c r="L2059" s="16"/>
      <c r="M2059" s="16"/>
      <c r="N2059" s="16"/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57090.709999999963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452</v>
      </c>
      <c r="D2060" s="16"/>
      <c r="E2060" s="16"/>
      <c r="F2060" s="16">
        <v>387.96</v>
      </c>
      <c r="G2060" s="16"/>
      <c r="H2060" s="16"/>
      <c r="I2060" s="4"/>
      <c r="J2060" s="14"/>
      <c r="K2060" s="16"/>
      <c r="L2060" s="16"/>
      <c r="M2060" s="44"/>
      <c r="N2060" s="16"/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387.96</v>
      </c>
      <c r="Y2060" s="16">
        <v>0</v>
      </c>
      <c r="Z2060" s="18">
        <f t="shared" si="685"/>
        <v>57478.669999999962</v>
      </c>
      <c r="AA2060" s="15" t="str">
        <f>C2060</f>
        <v>BONIFICO A3T    9/2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116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453</v>
      </c>
      <c r="L2061" s="16">
        <v>364.5</v>
      </c>
      <c r="M2061" s="16" t="s">
        <v>454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57478.669999999962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116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440</v>
      </c>
      <c r="L2062" s="16">
        <v>0.01</v>
      </c>
      <c r="M2062" s="16" t="s">
        <v>455</v>
      </c>
      <c r="N2062" s="16">
        <v>0.01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57478.669999999962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116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57478.669999999962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116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119</v>
      </c>
      <c r="L2064" s="16">
        <f>SUM(L2051:L2063)</f>
        <v>2118.0200000000004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57478.669999999962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175</v>
      </c>
      <c r="D2065" s="16"/>
      <c r="E2065" s="16"/>
      <c r="F2065" s="16"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3292.3700000000003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11802.71</v>
      </c>
      <c r="Y2065" s="16">
        <f>G2065</f>
        <v>0</v>
      </c>
      <c r="Z2065" s="18">
        <f t="shared" si="685"/>
        <v>69281.379999999961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120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23193.1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69281.379999999961</v>
      </c>
      <c r="AA2066" s="15" t="str">
        <f>C2066</f>
        <v>PREL .PROVVIGIONI MATURATE</v>
      </c>
      <c r="AB2066" s="24"/>
      <c r="AC2066" s="15" t="s">
        <v>163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121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69281.379999999961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122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69281.379999999961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123</v>
      </c>
      <c r="L2069" s="3">
        <f>SUM(L2049:L2063)+N2048+L2065+L2066</f>
        <v>180727.60999999993</v>
      </c>
      <c r="M2069" s="3">
        <f>SUM(O2018:O2037)+N2047</f>
        <v>87329.720000000045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69281.379999999961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119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456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-2916.9600000000014</v>
      </c>
      <c r="J2070" s="14"/>
      <c r="K2070" s="6" t="s">
        <v>124</v>
      </c>
      <c r="L2070" s="3">
        <f>L2069-M2069</f>
        <v>93397.889999999883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69140.879999999961</v>
      </c>
      <c r="AA2070" s="15" t="str">
        <f>C2070</f>
        <v>BONIFICO RIMBROSO MALACARNE</v>
      </c>
      <c r="AB2070" s="24"/>
      <c r="AC2070" s="71" t="s">
        <v>201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125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457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211801.89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f>G2071</f>
        <v>137</v>
      </c>
      <c r="Z2071" s="18">
        <f t="shared" si="685"/>
        <v>69003.879999999961</v>
      </c>
      <c r="AA2071" s="15" t="str">
        <f>C2071</f>
        <v>BONIFICO DOPPIO CACCIA</v>
      </c>
      <c r="AB2071" s="24"/>
      <c r="AC2071" s="71" t="s">
        <v>167</v>
      </c>
      <c r="AD2071" s="65"/>
      <c r="AE2071" s="65">
        <f>G2071</f>
        <v>137</v>
      </c>
      <c r="AF2071" s="63">
        <f>AF2010+AD2015+AD2016</f>
        <v>91614.949999999983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172763.05</v>
      </c>
      <c r="B2072" s="44">
        <f>D2020-D2022+B2011</f>
        <v>0</v>
      </c>
      <c r="C2072" s="57" t="s">
        <v>127</v>
      </c>
      <c r="D2072" s="44">
        <f>D2015-D2018-E2015+D2011</f>
        <v>22036.600000000002</v>
      </c>
      <c r="E2072" s="44">
        <f>D2016-D2021+E2011</f>
        <v>15203.29</v>
      </c>
      <c r="F2072" s="72">
        <f>D2018+D2019+D2021+F2011-E2019</f>
        <v>15124.899999999998</v>
      </c>
      <c r="G2072" s="81">
        <f>D2018+D2019-E2019+D2021+G2011</f>
        <v>15124.899999999998</v>
      </c>
      <c r="H2072" s="44">
        <f>G2066+G2065+H2011</f>
        <v>16665.96</v>
      </c>
      <c r="I2072" s="79">
        <f>G2072-H2072</f>
        <v>-1541.0600000000013</v>
      </c>
      <c r="J2072" s="58"/>
      <c r="K2072" s="6" t="s">
        <v>128</v>
      </c>
      <c r="L2072" s="3">
        <f>L2070-L2071</f>
        <v>-118404.00000000013</v>
      </c>
      <c r="M2072" s="27" t="s">
        <v>168</v>
      </c>
      <c r="N2072" s="27">
        <f>O2072-L2071</f>
        <v>-129487.74000000005</v>
      </c>
      <c r="O2072" s="44">
        <f>Z2072+AU2072+N2048+SUM(L2051:L2062)+SUM(N2052:N2062)+L2066-D2018-D2021-D2017+E2019</f>
        <v>82314.149999999965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69003.879999999961</v>
      </c>
      <c r="AA2072" s="57"/>
      <c r="AB2072" s="60"/>
      <c r="AC2072" s="60" t="s">
        <v>129</v>
      </c>
      <c r="AD2072" s="23">
        <f>SUM(AD2015:AD2071)-SUM(AE2015:AE2069)+AD2011</f>
        <v>19870.020000000008</v>
      </c>
      <c r="AE2072" s="23">
        <f>AF2058+AF2059</f>
        <v>11860</v>
      </c>
      <c r="AF2072" s="23">
        <f>AD2072+AE2072</f>
        <v>31730.020000000008</v>
      </c>
      <c r="AG2072" s="23" t="s">
        <v>169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202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5" spans="1:69" ht="16.8" customHeight="1" x14ac:dyDescent="0.35">
      <c r="A2075" s="2" t="s">
        <v>0</v>
      </c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130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170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171</v>
      </c>
      <c r="BP2075" s="8" t="s">
        <v>0</v>
      </c>
      <c r="BQ2075" s="9" t="s">
        <v>172</v>
      </c>
    </row>
    <row r="2076" spans="1:69" ht="16.8" customHeight="1" x14ac:dyDescent="0.35">
      <c r="A2076" s="14">
        <v>45337</v>
      </c>
      <c r="B2076" s="15" t="s">
        <v>173</v>
      </c>
      <c r="C2076" s="15" t="s">
        <v>177</v>
      </c>
      <c r="D2076" s="16">
        <v>15612.48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943.24</v>
      </c>
      <c r="M2076" s="16"/>
      <c r="N2076" s="82">
        <f>L2076+L2077-M2077</f>
        <v>943.24</v>
      </c>
      <c r="O2076" s="80">
        <f>D2079+D2082+D2080-E2080-E2079+O2015</f>
        <v>87806.299999999988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69003.879999999961</v>
      </c>
      <c r="AA2076" s="15"/>
      <c r="AB2076" s="19">
        <f>A2076</f>
        <v>45337</v>
      </c>
      <c r="AC2076" s="12" t="s">
        <v>25</v>
      </c>
      <c r="AD2076" s="11">
        <f>N2076</f>
        <v>943.24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175</v>
      </c>
      <c r="BM2076" s="88">
        <f>BK2076</f>
        <v>45337</v>
      </c>
      <c r="BN2076" s="24" t="s">
        <v>175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179</v>
      </c>
      <c r="D2077" s="16">
        <v>2422.08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69003.879999999961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398</v>
      </c>
      <c r="D2078" s="16">
        <v>250</v>
      </c>
      <c r="E2078" s="16">
        <v>2331.48</v>
      </c>
      <c r="F2078" s="16"/>
      <c r="G2078" s="16"/>
      <c r="H2078" s="103">
        <f>D2079+H2017</f>
        <v>254.48</v>
      </c>
      <c r="I2078" s="4"/>
      <c r="J2078" s="14"/>
      <c r="K2078" s="17" t="s">
        <v>35</v>
      </c>
      <c r="L2078" s="16">
        <f>D2076+D2077+D2078+D2081-D2079-D2080-D2082-D2083-E2078-E2076+B2079</f>
        <v>15191.789999999997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69003.879999999961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178</v>
      </c>
      <c r="D2079" s="16">
        <v>51.29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94.323999999999998</v>
      </c>
      <c r="N2079" s="16">
        <f>G2118</f>
        <v>0</v>
      </c>
      <c r="O2079" s="16">
        <f t="shared" ref="O2079:O2098" si="696">O2018+M2079-N2079</f>
        <v>28124.719000000012</v>
      </c>
      <c r="P2079" s="18">
        <f t="shared" ref="P2079:P2098" si="697">P2018+M2079</f>
        <v>9255.8189999999995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69003.879999999961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1798.95</v>
      </c>
      <c r="C2080" s="15" t="s">
        <v>399</v>
      </c>
      <c r="D2080" s="16">
        <v>710</v>
      </c>
      <c r="E2080" s="16">
        <v>0</v>
      </c>
      <c r="F2080" s="16"/>
      <c r="G2080" s="16"/>
      <c r="H2080" s="103">
        <f>D2080+H2019-677</f>
        <v>4642.7700000000004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78.949187999999992</v>
      </c>
      <c r="N2080" s="16">
        <f>D2088</f>
        <v>0</v>
      </c>
      <c r="O2080" s="16">
        <f t="shared" si="696"/>
        <v>-35158.579496999999</v>
      </c>
      <c r="P2080" s="18">
        <f t="shared" si="697"/>
        <v>7747.1205029999983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69003.879999999961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183</v>
      </c>
      <c r="D2081" s="16">
        <v>181.95</v>
      </c>
      <c r="E2081" s="16">
        <v>0</v>
      </c>
      <c r="F2081" s="16"/>
      <c r="G2081" s="16"/>
      <c r="H2081" s="103" t="s">
        <v>44</v>
      </c>
      <c r="I2081" s="77" t="s">
        <v>181</v>
      </c>
      <c r="J2081" s="14"/>
      <c r="K2081" s="15" t="str">
        <f>C2105</f>
        <v>TOT. PAG. IMPIEGATE</v>
      </c>
      <c r="L2081" s="16"/>
      <c r="M2081" s="16">
        <f>15.35*(L2076+L2077-M2077)/100</f>
        <v>144.78734</v>
      </c>
      <c r="N2081" s="16">
        <f>D2105</f>
        <v>0</v>
      </c>
      <c r="O2081" s="16">
        <f t="shared" si="696"/>
        <v>-11395.017835000002</v>
      </c>
      <c r="P2081" s="18">
        <f t="shared" si="697"/>
        <v>14207.682164999998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69003.879999999961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182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761.29</v>
      </c>
      <c r="J2082" s="14"/>
      <c r="K2082" s="15" t="s">
        <v>45</v>
      </c>
      <c r="L2082" s="16"/>
      <c r="M2082" s="16">
        <f>2.6*(L2076+L2077-M2077)/100</f>
        <v>24.524239999999999</v>
      </c>
      <c r="N2082" s="16">
        <f>D2093</f>
        <v>0</v>
      </c>
      <c r="O2082" s="16">
        <f t="shared" si="696"/>
        <v>7397.7129399999994</v>
      </c>
      <c r="P2082" s="18">
        <f t="shared" si="697"/>
        <v>2406.512940000001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69003.879999999961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183</v>
      </c>
      <c r="D2083" s="16">
        <v>181.95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24.524239999999999</v>
      </c>
      <c r="N2083" s="16">
        <f>G2094+H2094</f>
        <v>0</v>
      </c>
      <c r="O2083" s="16">
        <f t="shared" si="696"/>
        <v>7098.9529400000001</v>
      </c>
      <c r="P2083" s="18">
        <f t="shared" si="697"/>
        <v>2406.512940000001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69003.879999999961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184</v>
      </c>
      <c r="D2084" s="16"/>
      <c r="E2084" s="16"/>
      <c r="F2084" s="16"/>
      <c r="G2084" s="16">
        <v>0</v>
      </c>
      <c r="H2084" s="103">
        <f>D2083+H2023</f>
        <v>1983.8999999999999</v>
      </c>
      <c r="I2084" s="4"/>
      <c r="J2084" s="14"/>
      <c r="K2084" s="15" t="s">
        <v>50</v>
      </c>
      <c r="L2084" s="16"/>
      <c r="M2084" s="16">
        <f>0.46*(L2076+L2077-M2077)/100</f>
        <v>4.3389040000000003</v>
      </c>
      <c r="N2084" s="16">
        <f>G2098</f>
        <v>0</v>
      </c>
      <c r="O2084" s="16">
        <f t="shared" si="696"/>
        <v>1308.8276740000003</v>
      </c>
      <c r="P2084" s="18">
        <f t="shared" si="697"/>
        <v>425.76767400000006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69003.879999999961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185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2.6410720000000003</v>
      </c>
      <c r="N2085" s="16">
        <f>D2108</f>
        <v>0</v>
      </c>
      <c r="O2085" s="16">
        <f t="shared" si="696"/>
        <v>796.67293200000006</v>
      </c>
      <c r="P2085" s="18">
        <f t="shared" si="697"/>
        <v>259.16293200000001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69003.879999999961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186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2.6410720000000003</v>
      </c>
      <c r="N2086" s="16">
        <f>G2096</f>
        <v>0</v>
      </c>
      <c r="O2086" s="16">
        <f t="shared" si="696"/>
        <v>796.67293200000006</v>
      </c>
      <c r="P2086" s="18">
        <f t="shared" si="697"/>
        <v>259.16293200000001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69003.879999999961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187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2.6410720000000003</v>
      </c>
      <c r="N2087" s="16">
        <f>G2099</f>
        <v>0</v>
      </c>
      <c r="O2087" s="16">
        <f t="shared" si="696"/>
        <v>796.67293200000006</v>
      </c>
      <c r="P2087" s="18">
        <f t="shared" si="697"/>
        <v>259.16293200000001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69003.879999999961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4.3389040000000003</v>
      </c>
      <c r="N2088" s="16">
        <f>G2109</f>
        <v>0</v>
      </c>
      <c r="O2088" s="16">
        <f t="shared" si="696"/>
        <v>1308.8276740000003</v>
      </c>
      <c r="P2088" s="18">
        <f t="shared" si="697"/>
        <v>425.76767400000006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69003.879999999961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6881.15</v>
      </c>
      <c r="I2089" s="4"/>
      <c r="J2089" s="14"/>
      <c r="K2089" s="15" t="s">
        <v>188</v>
      </c>
      <c r="L2089" s="16"/>
      <c r="M2089" s="16">
        <f>14.4*(L2076+L2077-M2077)/100</f>
        <v>135.82656</v>
      </c>
      <c r="N2089" s="16">
        <f>G2110</f>
        <v>0</v>
      </c>
      <c r="O2089" s="16">
        <f t="shared" si="696"/>
        <v>12492.529360000004</v>
      </c>
      <c r="P2089" s="18">
        <f t="shared" si="697"/>
        <v>13328.379360000003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69003.879999999961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13.205359999999999</v>
      </c>
      <c r="N2090" s="16">
        <f>G2111</f>
        <v>0</v>
      </c>
      <c r="O2090" s="16">
        <f t="shared" si="696"/>
        <v>3411.2046600000003</v>
      </c>
      <c r="P2090" s="18">
        <f t="shared" si="697"/>
        <v>1295.8146599999995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69003.879999999961</v>
      </c>
      <c r="AA2090" s="15"/>
      <c r="AB2090" s="24"/>
      <c r="AC2090" s="64" t="s">
        <v>142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69003.879999999961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143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17.544264000000002</v>
      </c>
      <c r="N2092" s="16">
        <f>G2114</f>
        <v>0</v>
      </c>
      <c r="O2092" s="16">
        <f t="shared" si="696"/>
        <v>1762.8423340000002</v>
      </c>
      <c r="P2092" s="18">
        <f t="shared" si="697"/>
        <v>1721.5823340000004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69003.879999999961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6.6026799999999994</v>
      </c>
      <c r="N2093" s="16">
        <f>G2115</f>
        <v>0</v>
      </c>
      <c r="O2093" s="16">
        <f t="shared" si="696"/>
        <v>1991.6873300000002</v>
      </c>
      <c r="P2093" s="18">
        <f t="shared" si="697"/>
        <v>647.90732999999977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69003.879999999961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144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177.51776799999999</v>
      </c>
      <c r="N2094" s="16">
        <f>G2119</f>
        <v>0</v>
      </c>
      <c r="O2094" s="16">
        <f t="shared" si="696"/>
        <v>24382.001358000009</v>
      </c>
      <c r="P2094" s="18">
        <f t="shared" si="697"/>
        <v>17419.451358000006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69003.879999999961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177.51776799999999</v>
      </c>
      <c r="N2095" s="29">
        <f>G2120</f>
        <v>0</v>
      </c>
      <c r="O2095" s="16">
        <f t="shared" si="696"/>
        <v>38087.971357999995</v>
      </c>
      <c r="P2095" s="18">
        <f t="shared" si="697"/>
        <v>17419.451358000006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69003.879999999961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4.7161999999999997</v>
      </c>
      <c r="N2096" s="16">
        <f>G2091</f>
        <v>0</v>
      </c>
      <c r="O2096" s="16">
        <f t="shared" si="696"/>
        <v>1422.6409500000002</v>
      </c>
      <c r="P2096" s="18">
        <f t="shared" si="697"/>
        <v>462.79095000000012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69003.879999999961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4.7161999999999997</v>
      </c>
      <c r="N2097" s="16">
        <f>G2097</f>
        <v>0</v>
      </c>
      <c r="O2097" s="16">
        <f t="shared" si="696"/>
        <v>-419.63904999999983</v>
      </c>
      <c r="P2097" s="18">
        <f t="shared" si="697"/>
        <v>462.79095000000012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69003.879999999961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21.883168000000001</v>
      </c>
      <c r="N2098" s="16">
        <f>H2132+H2131+G2130</f>
        <v>0</v>
      </c>
      <c r="O2098" s="16">
        <f t="shared" si="696"/>
        <v>1184.3600079999997</v>
      </c>
      <c r="P2098" s="18">
        <f t="shared" si="697"/>
        <v>2147.3500079999994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69003.879999999961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69003.879999999961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145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92558.19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69003.879999999961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147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21473.05</v>
      </c>
      <c r="P2101" s="33">
        <f>SUM(O2079:O2098)</f>
        <v>85391.060000000027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69003.879999999961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149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1291.0800000000027</v>
      </c>
      <c r="P2102" s="35">
        <f>O2041+O2042+O2103-F2117-F2116-O2100-O2101</f>
        <v>-19238.729999999996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69003.879999999961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150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16135.029999999997</v>
      </c>
      <c r="M2103" s="3">
        <f>SUM(M2076:M2102)</f>
        <v>943.2399999999999</v>
      </c>
      <c r="N2103" s="16" t="s">
        <v>75</v>
      </c>
      <c r="O2103" s="16">
        <f>N2076-L2077</f>
        <v>943.24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69003.879999999961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1174432.4500000002</v>
      </c>
      <c r="M2104" s="3">
        <f>M2044</f>
        <v>964380.85999999987</v>
      </c>
      <c r="N2104" s="16" t="s">
        <v>77</v>
      </c>
      <c r="O2104" s="36">
        <f>(O2100+O2101)-(O2039+O2040)</f>
        <v>16062.659999999998</v>
      </c>
      <c r="P2104" s="37">
        <f>O2103-O2104</f>
        <v>-15119.419999999998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69003.879999999961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1190567.4800000002</v>
      </c>
      <c r="M2105" s="3">
        <f>M2103+M2104</f>
        <v>965324.09999999986</v>
      </c>
      <c r="N2105" s="16" t="s">
        <v>80</v>
      </c>
      <c r="O2105" s="38">
        <f>O2102+O2103-O2104</f>
        <v>-13828.339999999997</v>
      </c>
      <c r="P2105" s="39">
        <f>O2105-O2102</f>
        <v>-15119.419999999998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69003.879999999961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225243.38000000035</v>
      </c>
      <c r="M2106" s="40"/>
      <c r="N2106" s="29" t="s">
        <v>82</v>
      </c>
      <c r="O2106" s="41">
        <f>O2099+O2100+O2101+O2107</f>
        <v>85391.060000000027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69003.879999999961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-19202.229999999967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69003.879999999961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69003.879999999961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69003.879999999961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/>
      <c r="AR2109" s="14"/>
      <c r="AS2109" s="18"/>
      <c r="AT2109" s="16">
        <v>0</v>
      </c>
      <c r="AU2109" s="18">
        <f t="shared" ref="AU2109:AU2140" si="707">(AS2109-AT2109)+AU2108</f>
        <v>0</v>
      </c>
      <c r="AV2109" s="15"/>
      <c r="AX2109" s="14"/>
      <c r="AY2109" s="18"/>
      <c r="AZ2109" s="16">
        <v>0</v>
      </c>
      <c r="BA2109" s="18">
        <f t="shared" ref="BA2109:BA2140" si="708">(AY2109-AZ2109)+BA2108</f>
        <v>0</v>
      </c>
      <c r="BB2109" s="15"/>
      <c r="BD2109" s="14"/>
      <c r="BE2109" s="18"/>
      <c r="BF2109" s="16">
        <v>0</v>
      </c>
      <c r="BG2109" s="18">
        <f t="shared" ref="BG2109:BG2140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160038.89999999997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69003.879999999961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69003.879999999961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>K2051</f>
        <v>SOMMA SOSPESO 10/11</v>
      </c>
      <c r="L2112" s="107">
        <f>L2051</f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69003.879999999961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97</v>
      </c>
      <c r="D2113" s="16"/>
      <c r="E2113" s="16"/>
      <c r="F2113" s="16"/>
      <c r="G2113" s="16">
        <v>0</v>
      </c>
      <c r="H2113" s="16"/>
      <c r="I2113" s="4"/>
      <c r="J2113" s="14"/>
      <c r="K2113" s="50" t="s">
        <v>95</v>
      </c>
      <c r="L2113" s="107">
        <f t="shared" ref="L2113:L2118" si="710">L2052</f>
        <v>294.5</v>
      </c>
      <c r="M2113" s="16" t="s">
        <v>96</v>
      </c>
      <c r="N2113" s="16">
        <v>686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69003.879999999961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100</v>
      </c>
      <c r="D2114" s="16"/>
      <c r="E2114" s="16"/>
      <c r="F2114" s="16"/>
      <c r="G2114" s="16">
        <v>0</v>
      </c>
      <c r="H2114" s="16"/>
      <c r="I2114" s="4"/>
      <c r="J2114" s="14"/>
      <c r="K2114" s="50" t="s">
        <v>98</v>
      </c>
      <c r="L2114" s="107">
        <f t="shared" si="710"/>
        <v>236.02</v>
      </c>
      <c r="M2114" s="16" t="s">
        <v>99</v>
      </c>
      <c r="N2114" s="16">
        <v>1097.5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69003.879999999961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154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">
        <v>101</v>
      </c>
      <c r="L2115" s="107">
        <f t="shared" si="710"/>
        <v>307.5</v>
      </c>
      <c r="M2115" s="16" t="s">
        <v>102</v>
      </c>
      <c r="N2115" s="16"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69003.879999999961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106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">
        <v>104</v>
      </c>
      <c r="L2116" s="107">
        <f t="shared" si="710"/>
        <v>100</v>
      </c>
      <c r="M2116" s="16" t="s">
        <v>105</v>
      </c>
      <c r="N2116" s="16">
        <v>69.010000000000005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194</v>
      </c>
      <c r="X2116" s="18">
        <v>0</v>
      </c>
      <c r="Y2116" s="16"/>
      <c r="Z2116" s="18">
        <f t="shared" si="705"/>
        <v>69003.879999999961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155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">
        <v>107</v>
      </c>
      <c r="L2117" s="107">
        <f t="shared" si="710"/>
        <v>0.99</v>
      </c>
      <c r="M2117" s="16" t="s">
        <v>108</v>
      </c>
      <c r="N2117" s="16">
        <v>1098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69003.879999999961</v>
      </c>
      <c r="AA2117" s="15"/>
      <c r="AB2117" s="24"/>
      <c r="AC2117" s="64" t="s">
        <v>156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112</v>
      </c>
      <c r="D2118" s="16"/>
      <c r="E2118" s="16"/>
      <c r="F2118" s="16"/>
      <c r="G2118" s="16">
        <v>0</v>
      </c>
      <c r="H2118" s="16"/>
      <c r="I2118" s="4"/>
      <c r="J2118" s="14"/>
      <c r="K2118" s="50" t="s">
        <v>110</v>
      </c>
      <c r="L2118" s="107">
        <f t="shared" si="710"/>
        <v>700</v>
      </c>
      <c r="M2118" s="16" t="s">
        <v>111</v>
      </c>
      <c r="N2118" s="16">
        <v>110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113</v>
      </c>
      <c r="W2118" s="14"/>
      <c r="X2118" s="18"/>
      <c r="Y2118" s="16">
        <v>0</v>
      </c>
      <c r="Z2118" s="18">
        <f t="shared" si="705"/>
        <v>69003.879999999961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114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152" t="s">
        <v>119</v>
      </c>
      <c r="L2119" s="106"/>
      <c r="M2119" s="162" t="s">
        <v>442</v>
      </c>
      <c r="N2119" s="162">
        <f>SUM(N2113:N2118)</f>
        <v>3060.51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69003.879999999961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115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/>
      <c r="L2120" s="107"/>
      <c r="M2120" s="16"/>
      <c r="N2120" s="16"/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69003.879999999961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116</v>
      </c>
      <c r="D2121" s="16"/>
      <c r="E2121" s="16"/>
      <c r="F2121" s="16">
        <v>0</v>
      </c>
      <c r="G2121" s="16"/>
      <c r="H2121" s="16"/>
      <c r="I2121" s="4"/>
      <c r="J2121" s="14"/>
      <c r="K2121" s="50"/>
      <c r="L2121" s="107"/>
      <c r="M2121" s="16"/>
      <c r="N2121" s="16"/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69003.879999999961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116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/>
      <c r="L2122" s="107"/>
      <c r="M2122" s="16"/>
      <c r="N2122" s="16"/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69003.879999999961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116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>K2062</f>
        <v>BONIFICO 8/2 CAMPO ANTONINO</v>
      </c>
      <c r="L2123" s="107">
        <f>L2062</f>
        <v>0.01</v>
      </c>
      <c r="M2123" s="16" t="s">
        <v>458</v>
      </c>
      <c r="N2123" s="16">
        <v>13598.5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69003.879999999961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116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455</v>
      </c>
      <c r="N2124" s="16">
        <v>0.01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69003.879999999961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 t="s">
        <v>459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116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119</v>
      </c>
      <c r="L2125" s="16">
        <f>SUM(L2112:L2124)</f>
        <v>1753.52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69003.879999999961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175</v>
      </c>
      <c r="D2126" s="16"/>
      <c r="E2126" s="16"/>
      <c r="F2126" s="16"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19719.53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7914.78</v>
      </c>
      <c r="Y2126" s="16">
        <f>G2126</f>
        <v>0</v>
      </c>
      <c r="Z2126" s="18">
        <f t="shared" si="705"/>
        <v>76918.65999999996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120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-1375.9</v>
      </c>
      <c r="I2127" s="4"/>
      <c r="J2127" s="14"/>
      <c r="K2127" s="53">
        <f>A2076</f>
        <v>45337</v>
      </c>
      <c r="L2127" s="3">
        <f>D2076+D2077-E2081+D2078-E2078+D2081-E2076+B2079</f>
        <v>16135.029999999999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76918.65999999996</v>
      </c>
      <c r="AA2127" s="15" t="str">
        <f>C2127</f>
        <v>PREL .PROVVIGIONI MATURATE</v>
      </c>
      <c r="AB2127" s="24"/>
      <c r="AC2127" s="15" t="s">
        <v>163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121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76918.65999999996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122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76918.65999999996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123</v>
      </c>
      <c r="L2130" s="3">
        <f>SUM(L2110:L2124)+N2109+L2126+L2127</f>
        <v>197646.97999999995</v>
      </c>
      <c r="M2130" s="3">
        <f>SUM(O2079:O2098)+N2108</f>
        <v>87945.960000000021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76918.65999999996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119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146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-1541.0600000000004</v>
      </c>
      <c r="J2131" s="14"/>
      <c r="K2131" s="6" t="s">
        <v>124</v>
      </c>
      <c r="L2131" s="3">
        <f>L2130-M2130</f>
        <v>109701.01999999993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76918.65999999996</v>
      </c>
      <c r="AA2131" s="15"/>
      <c r="AB2131" s="24"/>
      <c r="AC2131" s="71" t="s">
        <v>201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125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148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226993.68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76918.65999999996</v>
      </c>
      <c r="AA2132" s="15"/>
      <c r="AB2132" s="24"/>
      <c r="AC2132" s="71" t="s">
        <v>167</v>
      </c>
      <c r="AD2132" s="65"/>
      <c r="AE2132" s="65">
        <f>G2132</f>
        <v>0</v>
      </c>
      <c r="AF2132" s="63">
        <f>AF2071+AD2076+AD2077</f>
        <v>92558.189999999988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169971.56999999998</v>
      </c>
      <c r="B2133" s="44">
        <f>D2081-D2083+B2072</f>
        <v>0</v>
      </c>
      <c r="C2133" s="57" t="s">
        <v>127</v>
      </c>
      <c r="D2133" s="44">
        <f>D2076-D2079-E2076+D2072</f>
        <v>37597.79</v>
      </c>
      <c r="E2133" s="44">
        <f>D2077-D2082+E2072</f>
        <v>17625.370000000003</v>
      </c>
      <c r="F2133" s="72">
        <f>D2079+D2080+D2082+F2072-E2080</f>
        <v>15886.189999999999</v>
      </c>
      <c r="G2133" s="81">
        <f>D2079+D2080-E2080+D2082+G2072</f>
        <v>15886.189999999999</v>
      </c>
      <c r="H2133" s="44">
        <f>G2127+G2126+H2072</f>
        <v>16665.96</v>
      </c>
      <c r="I2133" s="79">
        <f>G2133-H2133</f>
        <v>-779.77000000000044</v>
      </c>
      <c r="J2133" s="58"/>
      <c r="K2133" s="6" t="s">
        <v>128</v>
      </c>
      <c r="L2133" s="3">
        <f>L2131-L2132</f>
        <v>-117292.66000000006</v>
      </c>
      <c r="M2133" s="27" t="s">
        <v>168</v>
      </c>
      <c r="N2133" s="27">
        <f>O2133-L2132</f>
        <v>-112768.24000000002</v>
      </c>
      <c r="O2133" s="44">
        <f>Z2133+AU2133+N2109+SUM(L2112:L2123)+SUM(N2113:N2123)+L2127-D2079-D2082-D2078+E2080</f>
        <v>114225.43999999997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76918.65999999996</v>
      </c>
      <c r="AA2133" s="57"/>
      <c r="AB2133" s="60"/>
      <c r="AC2133" s="60" t="s">
        <v>129</v>
      </c>
      <c r="AD2133" s="23">
        <f>SUM(AD2076:AD2132)-SUM(AE2076:AE2130)+AD2072</f>
        <v>20813.260000000009</v>
      </c>
      <c r="AE2133" s="23">
        <f>AF2119+AF2120</f>
        <v>11860</v>
      </c>
      <c r="AF2133" s="23">
        <f>AD2133+AE2133</f>
        <v>32673.260000000009</v>
      </c>
      <c r="AG2133" s="23" t="s">
        <v>169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202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5" spans="1:69" ht="16.8" customHeight="1" x14ac:dyDescent="0.25">
      <c r="A2135" s="50"/>
    </row>
    <row r="2136" spans="1:69" ht="16.8" customHeight="1" x14ac:dyDescent="0.35">
      <c r="A2136" s="2" t="s">
        <v>0</v>
      </c>
      <c r="B2136" s="2"/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130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170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171</v>
      </c>
      <c r="BP2136" s="8" t="s">
        <v>0</v>
      </c>
      <c r="BQ2136" s="9" t="s">
        <v>172</v>
      </c>
    </row>
    <row r="2137" spans="1:69" ht="16.8" customHeight="1" x14ac:dyDescent="0.35">
      <c r="A2137" s="14">
        <v>45338</v>
      </c>
      <c r="B2137" s="15" t="s">
        <v>173</v>
      </c>
      <c r="C2137" s="15" t="s">
        <v>177</v>
      </c>
      <c r="D2137" s="69">
        <v>7852.84</v>
      </c>
      <c r="E2137" s="16">
        <v>100</v>
      </c>
      <c r="F2137" s="147" t="s">
        <v>460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1215.1199999999999</v>
      </c>
      <c r="M2137" s="16"/>
      <c r="N2137" s="82">
        <f>L2137+L2138-M2138</f>
        <v>1215.1199999999999</v>
      </c>
      <c r="O2137" s="80">
        <f>D2140+D2143+D2141-E2141-E2140+O2076</f>
        <v>89021.419999999984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76918.65999999996</v>
      </c>
      <c r="AA2137" s="15"/>
      <c r="AB2137" s="19">
        <f>A2137</f>
        <v>45338</v>
      </c>
      <c r="AC2137" s="12" t="s">
        <v>25</v>
      </c>
      <c r="AD2137" s="11">
        <f>N2137</f>
        <v>1215.1199999999999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175</v>
      </c>
      <c r="BM2137" s="88">
        <f>BK2137</f>
        <v>45338</v>
      </c>
      <c r="BN2137" s="24" t="s">
        <v>175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179</v>
      </c>
      <c r="D2138" s="16">
        <v>1115.9100000000001</v>
      </c>
      <c r="E2138" s="16"/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1">(R2138-S2138)+T2137</f>
        <v>83120.239999999991</v>
      </c>
      <c r="U2138" s="15"/>
      <c r="W2138" s="14"/>
      <c r="X2138" s="18"/>
      <c r="Y2138" s="16"/>
      <c r="Z2138" s="18">
        <f t="shared" ref="Z2138:Z2169" si="712">(X2138-Y2138)+Z2137</f>
        <v>76918.65999999996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3">(AM2138-AN2138)+AO2137</f>
        <v>0</v>
      </c>
      <c r="AP2138" s="15"/>
      <c r="AR2138" s="14"/>
      <c r="AS2138" s="18"/>
      <c r="AT2138" s="16"/>
      <c r="AU2138" s="18">
        <f t="shared" ref="AU2138:AU2169" si="714">(AS2138-AT2138)+AU2137</f>
        <v>0</v>
      </c>
      <c r="AV2138" s="15"/>
      <c r="AX2138" s="14"/>
      <c r="AY2138" s="18"/>
      <c r="AZ2138" s="16"/>
      <c r="BA2138" s="18">
        <f t="shared" ref="BA2138:BA2169" si="715">(AY2138-AZ2138)+BA2137</f>
        <v>0</v>
      </c>
      <c r="BB2138" s="15"/>
      <c r="BD2138" s="14"/>
      <c r="BE2138" s="18"/>
      <c r="BF2138" s="16"/>
      <c r="BG2138" s="18">
        <f t="shared" ref="BG2138:BG2169" si="716">(BE2138-BF2138)+BG2137</f>
        <v>0</v>
      </c>
      <c r="BH2138" s="15"/>
      <c r="BJ2138" s="86">
        <v>0</v>
      </c>
      <c r="BK2138" s="90"/>
      <c r="BL2138" s="24">
        <v>0</v>
      </c>
      <c r="BM2138" s="91"/>
      <c r="BN2138" s="24">
        <v>0</v>
      </c>
      <c r="BO2138" s="24">
        <v>0</v>
      </c>
      <c r="BP2138" s="91"/>
      <c r="BQ2138" s="124"/>
    </row>
    <row r="2139" spans="1:69" ht="16.8" customHeight="1" x14ac:dyDescent="0.35">
      <c r="A2139" s="15"/>
      <c r="B2139" s="15"/>
      <c r="C2139" s="15" t="s">
        <v>177</v>
      </c>
      <c r="D2139" s="16">
        <v>7939.84</v>
      </c>
      <c r="E2139" s="16">
        <v>667.49</v>
      </c>
      <c r="F2139" s="16"/>
      <c r="G2139" s="16"/>
      <c r="H2139" s="103">
        <f>D2140+H2078</f>
        <v>272.56</v>
      </c>
      <c r="I2139" s="4"/>
      <c r="J2139" s="14"/>
      <c r="K2139" s="17" t="s">
        <v>35</v>
      </c>
      <c r="L2139" s="16">
        <f>D2137+D2138+D2139+D2142-D2140-D2141-D2143-D2144-E2139-E2137+B2140</f>
        <v>14925.979999999998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1"/>
        <v>83120.239999999991</v>
      </c>
      <c r="U2139" s="15"/>
      <c r="W2139" s="14"/>
      <c r="X2139" s="18"/>
      <c r="Y2139" s="16"/>
      <c r="Z2139" s="18">
        <f t="shared" si="712"/>
        <v>76918.65999999996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3"/>
        <v>0</v>
      </c>
      <c r="AP2139" s="15"/>
      <c r="AR2139" s="14"/>
      <c r="AS2139" s="18"/>
      <c r="AT2139" s="16"/>
      <c r="AU2139" s="18">
        <f t="shared" si="714"/>
        <v>0</v>
      </c>
      <c r="AV2139" s="15"/>
      <c r="AX2139" s="14"/>
      <c r="AY2139" s="18"/>
      <c r="AZ2139" s="16"/>
      <c r="BA2139" s="18">
        <f t="shared" si="715"/>
        <v>0</v>
      </c>
      <c r="BB2139" s="15"/>
      <c r="BD2139" s="14"/>
      <c r="BE2139" s="18"/>
      <c r="BF2139" s="16"/>
      <c r="BG2139" s="18">
        <f t="shared" si="716"/>
        <v>0</v>
      </c>
      <c r="BH2139" s="15"/>
      <c r="BJ2139" s="86">
        <v>0</v>
      </c>
      <c r="BK2139" s="90"/>
      <c r="BL2139" s="24">
        <v>0</v>
      </c>
      <c r="BM2139" s="91"/>
      <c r="BN2139" s="24">
        <v>0</v>
      </c>
      <c r="BO2139" s="24">
        <v>0</v>
      </c>
      <c r="BP2139" s="91"/>
      <c r="BQ2139" s="124"/>
    </row>
    <row r="2140" spans="1:69" ht="16.8" customHeight="1" x14ac:dyDescent="0.35">
      <c r="A2140" s="15"/>
      <c r="B2140" s="15">
        <v>0</v>
      </c>
      <c r="C2140" s="15" t="s">
        <v>178</v>
      </c>
      <c r="D2140" s="16">
        <v>18.079999999999998</v>
      </c>
      <c r="E2140" s="16"/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121.51199999999999</v>
      </c>
      <c r="N2140" s="16">
        <f>G2179</f>
        <v>0</v>
      </c>
      <c r="O2140" s="16">
        <f t="shared" ref="O2140:O2159" si="717">O2079+M2140-N2140</f>
        <v>28246.231000000011</v>
      </c>
      <c r="P2140" s="18">
        <f t="shared" ref="P2140:P2159" si="718">P2079+M2140</f>
        <v>9377.3310000000001</v>
      </c>
      <c r="Q2140" s="14"/>
      <c r="R2140" s="18"/>
      <c r="S2140" s="16"/>
      <c r="T2140" s="18">
        <f t="shared" si="711"/>
        <v>83120.239999999991</v>
      </c>
      <c r="U2140" s="15"/>
      <c r="W2140" s="14"/>
      <c r="X2140" s="18"/>
      <c r="Y2140" s="16"/>
      <c r="Z2140" s="18">
        <f t="shared" si="712"/>
        <v>76918.65999999996</v>
      </c>
      <c r="AA2140" s="15"/>
      <c r="AB2140" s="24"/>
      <c r="AC2140" s="24"/>
      <c r="AD2140" s="25"/>
      <c r="AE2140" s="25"/>
      <c r="AF2140" s="25"/>
      <c r="AG2140" s="25"/>
      <c r="AH2140" s="17"/>
      <c r="AI2140" s="16">
        <v>0</v>
      </c>
      <c r="AJ2140" s="25"/>
      <c r="AL2140" s="14"/>
      <c r="AM2140" s="18"/>
      <c r="AN2140" s="16"/>
      <c r="AO2140" s="18">
        <f t="shared" si="713"/>
        <v>0</v>
      </c>
      <c r="AP2140" s="15"/>
      <c r="AR2140" s="14"/>
      <c r="AS2140" s="18"/>
      <c r="AT2140" s="16"/>
      <c r="AU2140" s="18">
        <f t="shared" si="714"/>
        <v>0</v>
      </c>
      <c r="AV2140" s="15"/>
      <c r="AX2140" s="14"/>
      <c r="AY2140" s="18"/>
      <c r="AZ2140" s="16"/>
      <c r="BA2140" s="18">
        <f t="shared" si="715"/>
        <v>0</v>
      </c>
      <c r="BB2140" s="15"/>
      <c r="BD2140" s="14"/>
      <c r="BE2140" s="18"/>
      <c r="BF2140" s="16"/>
      <c r="BG2140" s="18">
        <f t="shared" si="716"/>
        <v>0</v>
      </c>
      <c r="BH2140" s="15"/>
      <c r="BJ2140" s="86">
        <v>0</v>
      </c>
      <c r="BK2140" s="90"/>
      <c r="BL2140" s="24">
        <v>0</v>
      </c>
      <c r="BM2140" s="91"/>
      <c r="BN2140" s="24">
        <v>0</v>
      </c>
      <c r="BO2140" s="24">
        <v>0</v>
      </c>
      <c r="BP2140" s="91"/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179</v>
      </c>
      <c r="D2141" s="16">
        <v>1197.04</v>
      </c>
      <c r="E2141" s="16">
        <v>0</v>
      </c>
      <c r="F2141" s="16"/>
      <c r="G2141" s="16"/>
      <c r="H2141" s="103">
        <f>D2141+H2080</f>
        <v>5839.81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101.70554399999997</v>
      </c>
      <c r="N2141" s="16">
        <f>D2149</f>
        <v>0</v>
      </c>
      <c r="O2141" s="16">
        <f t="shared" si="717"/>
        <v>-35056.873953000002</v>
      </c>
      <c r="P2141" s="18">
        <f t="shared" si="718"/>
        <v>7848.8260469999987</v>
      </c>
      <c r="Q2141" s="14"/>
      <c r="R2141" s="18"/>
      <c r="S2141" s="16"/>
      <c r="T2141" s="18">
        <f t="shared" si="711"/>
        <v>83120.239999999991</v>
      </c>
      <c r="U2141" s="15"/>
      <c r="W2141" s="14"/>
      <c r="X2141" s="18"/>
      <c r="Y2141" s="16"/>
      <c r="Z2141" s="18">
        <f t="shared" si="712"/>
        <v>76918.65999999996</v>
      </c>
      <c r="AA2141" s="15"/>
      <c r="AB2141" s="24"/>
      <c r="AC2141" s="17"/>
      <c r="AD2141" s="25"/>
      <c r="AE2141" s="25"/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3"/>
        <v>0</v>
      </c>
      <c r="AP2141" s="15"/>
      <c r="AR2141" s="14"/>
      <c r="AS2141" s="18"/>
      <c r="AT2141" s="16"/>
      <c r="AU2141" s="18">
        <f t="shared" si="714"/>
        <v>0</v>
      </c>
      <c r="AV2141" s="15"/>
      <c r="AX2141" s="14"/>
      <c r="AY2141" s="18"/>
      <c r="AZ2141" s="16"/>
      <c r="BA2141" s="18">
        <f t="shared" si="715"/>
        <v>0</v>
      </c>
      <c r="BB2141" s="15"/>
      <c r="BD2141" s="14"/>
      <c r="BE2141" s="18"/>
      <c r="BF2141" s="16"/>
      <c r="BG2141" s="18">
        <f t="shared" si="716"/>
        <v>0</v>
      </c>
      <c r="BH2141" s="15"/>
      <c r="BJ2141" s="86">
        <v>0</v>
      </c>
      <c r="BK2141" s="90"/>
      <c r="BL2141" s="24">
        <v>0</v>
      </c>
      <c r="BM2141" s="91"/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180</v>
      </c>
      <c r="D2142" s="16">
        <v>0</v>
      </c>
      <c r="E2142" s="16">
        <v>0</v>
      </c>
      <c r="F2142" s="16"/>
      <c r="G2142" s="16"/>
      <c r="H2142" s="103" t="s">
        <v>44</v>
      </c>
      <c r="I2142" s="77" t="s">
        <v>181</v>
      </c>
      <c r="J2142" s="14"/>
      <c r="K2142" s="15" t="str">
        <f>C2166</f>
        <v>TOT. PAG. IMPIEGATE</v>
      </c>
      <c r="L2142" s="16"/>
      <c r="M2142" s="16">
        <f>15.35*(L2137+L2138-M2138)/100</f>
        <v>186.52091999999996</v>
      </c>
      <c r="N2142" s="16">
        <f>D2166</f>
        <v>0</v>
      </c>
      <c r="O2142" s="16">
        <f t="shared" si="717"/>
        <v>-11208.496915000002</v>
      </c>
      <c r="P2142" s="18">
        <f t="shared" si="718"/>
        <v>14394.203084999999</v>
      </c>
      <c r="Q2142" s="14"/>
      <c r="R2142" s="18"/>
      <c r="S2142" s="16"/>
      <c r="T2142" s="18">
        <f t="shared" si="711"/>
        <v>83120.239999999991</v>
      </c>
      <c r="U2142" s="15"/>
      <c r="W2142" s="14"/>
      <c r="X2142" s="18"/>
      <c r="Y2142" s="16"/>
      <c r="Z2142" s="18">
        <f t="shared" si="712"/>
        <v>76918.65999999996</v>
      </c>
      <c r="AA2142" s="15"/>
      <c r="AB2142" s="24"/>
      <c r="AC2142" s="17"/>
      <c r="AD2142" s="25"/>
      <c r="AE2142" s="25"/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3"/>
        <v>0</v>
      </c>
      <c r="AP2142" s="15"/>
      <c r="AR2142" s="14"/>
      <c r="AS2142" s="18"/>
      <c r="AT2142" s="16"/>
      <c r="AU2142" s="18">
        <f t="shared" si="714"/>
        <v>0</v>
      </c>
      <c r="AV2142" s="15"/>
      <c r="AX2142" s="14"/>
      <c r="AY2142" s="18"/>
      <c r="AZ2142" s="16"/>
      <c r="BA2142" s="18">
        <f t="shared" si="715"/>
        <v>0</v>
      </c>
      <c r="BB2142" s="15"/>
      <c r="BD2142" s="14"/>
      <c r="BE2142" s="18"/>
      <c r="BF2142" s="16"/>
      <c r="BG2142" s="18">
        <f t="shared" si="716"/>
        <v>0</v>
      </c>
      <c r="BH2142" s="15"/>
      <c r="BJ2142" s="86">
        <v>0</v>
      </c>
      <c r="BK2142" s="90"/>
      <c r="BL2142" s="24">
        <v>0</v>
      </c>
      <c r="BM2142" s="91"/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182</v>
      </c>
      <c r="D2143" s="16">
        <v>0</v>
      </c>
      <c r="E2143" s="16"/>
      <c r="F2143" s="16">
        <v>0</v>
      </c>
      <c r="G2143" s="16"/>
      <c r="H2143" s="103">
        <f>D2143+H2082</f>
        <v>0</v>
      </c>
      <c r="I2143" s="78">
        <f>D2140+D2141-E2141+D2143</f>
        <v>1215.1199999999999</v>
      </c>
      <c r="J2143" s="14"/>
      <c r="K2143" s="15" t="s">
        <v>45</v>
      </c>
      <c r="L2143" s="16"/>
      <c r="M2143" s="16">
        <f>2.6*(L2137+L2138-M2138)/100</f>
        <v>31.593119999999999</v>
      </c>
      <c r="N2143" s="16">
        <f>D2154</f>
        <v>0</v>
      </c>
      <c r="O2143" s="16">
        <f t="shared" si="717"/>
        <v>7429.306059999999</v>
      </c>
      <c r="P2143" s="18">
        <f t="shared" si="718"/>
        <v>2438.106060000001</v>
      </c>
      <c r="Q2143" s="14"/>
      <c r="R2143" s="18"/>
      <c r="S2143" s="16"/>
      <c r="T2143" s="18">
        <f t="shared" si="711"/>
        <v>83120.239999999991</v>
      </c>
      <c r="U2143" s="15"/>
      <c r="W2143" s="14"/>
      <c r="X2143" s="18"/>
      <c r="Y2143" s="16"/>
      <c r="Z2143" s="18">
        <f t="shared" si="712"/>
        <v>76918.65999999996</v>
      </c>
      <c r="AA2143" s="15"/>
      <c r="AB2143" s="24"/>
      <c r="AC2143" s="17"/>
      <c r="AD2143" s="25"/>
      <c r="AE2143" s="25"/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3"/>
        <v>0</v>
      </c>
      <c r="AP2143" s="15"/>
      <c r="AR2143" s="14"/>
      <c r="AS2143" s="18"/>
      <c r="AT2143" s="16"/>
      <c r="AU2143" s="18">
        <f t="shared" si="714"/>
        <v>0</v>
      </c>
      <c r="AV2143" s="15"/>
      <c r="AX2143" s="14"/>
      <c r="AY2143" s="18"/>
      <c r="AZ2143" s="16"/>
      <c r="BA2143" s="18">
        <f t="shared" si="715"/>
        <v>0</v>
      </c>
      <c r="BB2143" s="15"/>
      <c r="BD2143" s="14"/>
      <c r="BE2143" s="18"/>
      <c r="BF2143" s="16"/>
      <c r="BG2143" s="18">
        <f t="shared" si="716"/>
        <v>0</v>
      </c>
      <c r="BH2143" s="15"/>
      <c r="BJ2143" s="86">
        <v>0</v>
      </c>
      <c r="BK2143" s="90"/>
      <c r="BL2143" s="24">
        <v>0</v>
      </c>
      <c r="BM2143" s="91"/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183</v>
      </c>
      <c r="D2144" s="16">
        <v>0</v>
      </c>
      <c r="E2144" s="16"/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31.593119999999999</v>
      </c>
      <c r="N2144" s="16">
        <f>G2155+H2155</f>
        <v>6</v>
      </c>
      <c r="O2144" s="16">
        <f t="shared" si="717"/>
        <v>7124.5460600000006</v>
      </c>
      <c r="P2144" s="18">
        <f t="shared" si="718"/>
        <v>2438.106060000001</v>
      </c>
      <c r="Q2144" s="14"/>
      <c r="R2144" s="18"/>
      <c r="S2144" s="16">
        <f>G2144</f>
        <v>0</v>
      </c>
      <c r="T2144" s="18">
        <f t="shared" si="711"/>
        <v>83120.239999999991</v>
      </c>
      <c r="U2144" s="15" t="str">
        <f>C2144</f>
        <v>Provvigioni TUTELA LEGALE</v>
      </c>
      <c r="W2144" s="14"/>
      <c r="X2144" s="18"/>
      <c r="Y2144" s="16">
        <v>0</v>
      </c>
      <c r="Z2144" s="18">
        <f t="shared" si="712"/>
        <v>76918.65999999996</v>
      </c>
      <c r="AA2144" s="15"/>
      <c r="AB2144" s="24"/>
      <c r="AC2144" s="15" t="str">
        <f>C2144</f>
        <v>Provvigioni TUTELA LEGALE</v>
      </c>
      <c r="AD2144" s="25"/>
      <c r="AE2144" s="62">
        <f>G2144</f>
        <v>0</v>
      </c>
      <c r="AF2144" s="63">
        <f>AE2144+AF2083</f>
        <v>0</v>
      </c>
      <c r="AG2144" s="25"/>
      <c r="AH2144" s="17"/>
      <c r="AI2144" s="16">
        <v>0</v>
      </c>
      <c r="AJ2144" s="25"/>
      <c r="AL2144" s="14"/>
      <c r="AM2144" s="18"/>
      <c r="AN2144" s="16">
        <v>0</v>
      </c>
      <c r="AO2144" s="18">
        <f t="shared" si="713"/>
        <v>0</v>
      </c>
      <c r="AP2144" s="15"/>
      <c r="AR2144" s="14"/>
      <c r="AS2144" s="18"/>
      <c r="AT2144" s="16">
        <v>0</v>
      </c>
      <c r="AU2144" s="18">
        <f t="shared" si="714"/>
        <v>0</v>
      </c>
      <c r="AV2144" s="15"/>
      <c r="AX2144" s="14"/>
      <c r="AY2144" s="18"/>
      <c r="AZ2144" s="16">
        <v>0</v>
      </c>
      <c r="BA2144" s="18">
        <f t="shared" si="715"/>
        <v>0</v>
      </c>
      <c r="BB2144" s="15"/>
      <c r="BD2144" s="14"/>
      <c r="BE2144" s="18"/>
      <c r="BF2144" s="16">
        <v>0</v>
      </c>
      <c r="BG2144" s="18">
        <f t="shared" si="716"/>
        <v>0</v>
      </c>
      <c r="BH2144" s="15"/>
      <c r="BJ2144" s="86">
        <v>0</v>
      </c>
      <c r="BK2144" s="90"/>
      <c r="BL2144" s="24">
        <v>0</v>
      </c>
      <c r="BM2144" s="91"/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184</v>
      </c>
      <c r="D2145" s="16"/>
      <c r="E2145" s="16"/>
      <c r="F2145" s="16"/>
      <c r="G2145" s="16">
        <v>0</v>
      </c>
      <c r="H2145" s="103">
        <f>D2144+H2084</f>
        <v>1983.8999999999999</v>
      </c>
      <c r="I2145" s="4"/>
      <c r="J2145" s="14"/>
      <c r="K2145" s="15" t="s">
        <v>50</v>
      </c>
      <c r="L2145" s="16"/>
      <c r="M2145" s="16">
        <f>0.46*(L2137+L2138-M2138)/100</f>
        <v>5.5895520000000003</v>
      </c>
      <c r="N2145" s="16">
        <f>G2159</f>
        <v>0</v>
      </c>
      <c r="O2145" s="16">
        <f t="shared" si="717"/>
        <v>1314.4172260000003</v>
      </c>
      <c r="P2145" s="18">
        <f t="shared" si="718"/>
        <v>431.35722600000008</v>
      </c>
      <c r="Q2145" s="14"/>
      <c r="R2145" s="18"/>
      <c r="S2145" s="16">
        <f>G2145</f>
        <v>0</v>
      </c>
      <c r="T2145" s="18">
        <f t="shared" si="711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2"/>
        <v>76918.65999999996</v>
      </c>
      <c r="AA2145" s="15"/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/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3"/>
        <v>0</v>
      </c>
      <c r="AP2145" s="15"/>
      <c r="AR2145" s="14"/>
      <c r="AS2145" s="18">
        <v>0</v>
      </c>
      <c r="AT2145" s="16">
        <v>0</v>
      </c>
      <c r="AU2145" s="18">
        <f t="shared" si="714"/>
        <v>0</v>
      </c>
      <c r="AV2145" s="15"/>
      <c r="AX2145" s="14"/>
      <c r="AY2145" s="18">
        <v>0</v>
      </c>
      <c r="AZ2145" s="16">
        <v>0</v>
      </c>
      <c r="BA2145" s="18">
        <f t="shared" si="715"/>
        <v>0</v>
      </c>
      <c r="BB2145" s="15"/>
      <c r="BD2145" s="14"/>
      <c r="BE2145" s="18">
        <v>0</v>
      </c>
      <c r="BF2145" s="16">
        <v>0</v>
      </c>
      <c r="BG2145" s="18">
        <f t="shared" si="716"/>
        <v>0</v>
      </c>
      <c r="BH2145" s="15"/>
      <c r="BJ2145" s="86">
        <v>0</v>
      </c>
      <c r="BK2145" s="90"/>
      <c r="BL2145" s="24">
        <v>0</v>
      </c>
      <c r="BM2145" s="91"/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185</v>
      </c>
      <c r="D2146" s="16"/>
      <c r="E2146" s="16"/>
      <c r="F2146" s="16"/>
      <c r="G2146" s="16">
        <v>0</v>
      </c>
      <c r="H2146" s="103"/>
      <c r="I2146" s="4"/>
      <c r="J2146" s="14"/>
      <c r="K2146" s="15" t="s">
        <v>52</v>
      </c>
      <c r="L2146" s="16"/>
      <c r="M2146" s="16">
        <f>0.28*(L2137+L2138-M2138)/100</f>
        <v>3.402336</v>
      </c>
      <c r="N2146" s="16">
        <f>D2169</f>
        <v>0</v>
      </c>
      <c r="O2146" s="16">
        <f t="shared" si="717"/>
        <v>800.07526800000005</v>
      </c>
      <c r="P2146" s="18">
        <f t="shared" si="718"/>
        <v>262.565268</v>
      </c>
      <c r="Q2146" s="14"/>
      <c r="R2146" s="18"/>
      <c r="S2146" s="16">
        <f>G2146</f>
        <v>0</v>
      </c>
      <c r="T2146" s="18">
        <f t="shared" si="711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2"/>
        <v>76918.65999999996</v>
      </c>
      <c r="AA2146" s="15"/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3"/>
        <v>0</v>
      </c>
      <c r="AP2146" s="15"/>
      <c r="AR2146" s="14"/>
      <c r="AS2146" s="18"/>
      <c r="AT2146" s="16">
        <v>0</v>
      </c>
      <c r="AU2146" s="18">
        <f t="shared" si="714"/>
        <v>0</v>
      </c>
      <c r="AV2146" s="15"/>
      <c r="AX2146" s="14"/>
      <c r="AY2146" s="18"/>
      <c r="AZ2146" s="16">
        <v>0</v>
      </c>
      <c r="BA2146" s="18">
        <f t="shared" si="715"/>
        <v>0</v>
      </c>
      <c r="BB2146" s="15"/>
      <c r="BD2146" s="14"/>
      <c r="BE2146" s="18"/>
      <c r="BF2146" s="16">
        <v>0</v>
      </c>
      <c r="BG2146" s="18">
        <f t="shared" si="716"/>
        <v>0</v>
      </c>
      <c r="BH2146" s="15"/>
      <c r="BJ2146" s="86">
        <v>0</v>
      </c>
      <c r="BK2146" s="90"/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186</v>
      </c>
      <c r="D2147" s="16"/>
      <c r="E2147" s="16"/>
      <c r="F2147" s="16"/>
      <c r="G2147" s="16">
        <v>0</v>
      </c>
      <c r="H2147" s="103"/>
      <c r="I2147" s="4"/>
      <c r="J2147" s="14"/>
      <c r="K2147" s="15" t="str">
        <f>C2157</f>
        <v>Materiale pulizia</v>
      </c>
      <c r="L2147" s="16"/>
      <c r="M2147" s="16">
        <f>0.28*(L2137+L2138-M2138)/100</f>
        <v>3.402336</v>
      </c>
      <c r="N2147" s="16">
        <f>G2157</f>
        <v>0</v>
      </c>
      <c r="O2147" s="16">
        <f t="shared" si="717"/>
        <v>800.07526800000005</v>
      </c>
      <c r="P2147" s="18">
        <f t="shared" si="718"/>
        <v>262.565268</v>
      </c>
      <c r="Q2147" s="14"/>
      <c r="R2147" s="18"/>
      <c r="S2147" s="16">
        <f>G2147</f>
        <v>0</v>
      </c>
      <c r="T2147" s="18">
        <f t="shared" si="711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2"/>
        <v>76918.65999999996</v>
      </c>
      <c r="AA2147" s="15"/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3"/>
        <v>0</v>
      </c>
      <c r="AP2147" s="15"/>
      <c r="AR2147" s="14"/>
      <c r="AS2147" s="18"/>
      <c r="AT2147" s="16">
        <v>0</v>
      </c>
      <c r="AU2147" s="18">
        <f t="shared" si="714"/>
        <v>0</v>
      </c>
      <c r="AV2147" s="15"/>
      <c r="AX2147" s="14"/>
      <c r="AY2147" s="18"/>
      <c r="AZ2147" s="16">
        <v>0</v>
      </c>
      <c r="BA2147" s="18">
        <f t="shared" si="715"/>
        <v>0</v>
      </c>
      <c r="BB2147" s="15"/>
      <c r="BD2147" s="14"/>
      <c r="BE2147" s="18"/>
      <c r="BF2147" s="16">
        <v>0</v>
      </c>
      <c r="BG2147" s="18">
        <f t="shared" si="716"/>
        <v>0</v>
      </c>
      <c r="BH2147" s="15"/>
      <c r="BJ2147" s="86">
        <v>0</v>
      </c>
      <c r="BK2147" s="90"/>
      <c r="BL2147" s="24"/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187</v>
      </c>
      <c r="D2148" s="16"/>
      <c r="E2148" s="16"/>
      <c r="F2148" s="16"/>
      <c r="G2148" s="16">
        <v>0</v>
      </c>
      <c r="H2148" s="16"/>
      <c r="I2148" s="4"/>
      <c r="J2148" s="14"/>
      <c r="K2148" s="15" t="str">
        <f>C2160</f>
        <v>Pubblicità</v>
      </c>
      <c r="L2148" s="16"/>
      <c r="M2148" s="16">
        <f>0.28*(L2137+L2138-M2138)/100</f>
        <v>3.402336</v>
      </c>
      <c r="N2148" s="16">
        <f>G2160</f>
        <v>0</v>
      </c>
      <c r="O2148" s="16">
        <f t="shared" si="717"/>
        <v>800.07526800000005</v>
      </c>
      <c r="P2148" s="18">
        <f t="shared" si="718"/>
        <v>262.565268</v>
      </c>
      <c r="Q2148" s="14"/>
      <c r="R2148" s="18"/>
      <c r="S2148" s="16">
        <f>G2148</f>
        <v>0</v>
      </c>
      <c r="T2148" s="18">
        <f t="shared" si="711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712"/>
        <v>76918.65999999996</v>
      </c>
      <c r="AA2148" s="15"/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3"/>
        <v>0</v>
      </c>
      <c r="AP2148" s="15"/>
      <c r="AR2148" s="14"/>
      <c r="AS2148" s="18"/>
      <c r="AT2148" s="16">
        <v>0</v>
      </c>
      <c r="AU2148" s="18">
        <f t="shared" si="714"/>
        <v>0</v>
      </c>
      <c r="AV2148" s="15"/>
      <c r="AX2148" s="14"/>
      <c r="AY2148" s="18"/>
      <c r="AZ2148" s="16">
        <v>0</v>
      </c>
      <c r="BA2148" s="18">
        <f t="shared" si="715"/>
        <v>0</v>
      </c>
      <c r="BB2148" s="15"/>
      <c r="BD2148" s="14"/>
      <c r="BE2148" s="18"/>
      <c r="BF2148" s="16">
        <v>0</v>
      </c>
      <c r="BG2148" s="18">
        <f t="shared" si="716"/>
        <v>0</v>
      </c>
      <c r="BH2148" s="15"/>
      <c r="BJ2148" s="86">
        <v>0</v>
      </c>
      <c r="BK2148" s="90"/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/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5.5895520000000003</v>
      </c>
      <c r="N2149" s="16">
        <f>G2170</f>
        <v>0</v>
      </c>
      <c r="O2149" s="16">
        <f t="shared" si="717"/>
        <v>1314.4172260000003</v>
      </c>
      <c r="P2149" s="18">
        <f t="shared" si="718"/>
        <v>431.35722600000008</v>
      </c>
      <c r="Q2149" s="14"/>
      <c r="R2149" s="18"/>
      <c r="S2149" s="16">
        <v>0</v>
      </c>
      <c r="T2149" s="18">
        <f t="shared" si="711"/>
        <v>83120.239999999991</v>
      </c>
      <c r="U2149" s="15"/>
      <c r="W2149" s="14"/>
      <c r="X2149" s="18"/>
      <c r="Y2149" s="16">
        <v>0</v>
      </c>
      <c r="Z2149" s="18">
        <f t="shared" si="712"/>
        <v>76918.65999999996</v>
      </c>
      <c r="AA2149" s="15"/>
      <c r="AB2149" s="24"/>
      <c r="AC2149" s="15"/>
      <c r="AD2149" s="25"/>
      <c r="AE2149" s="62"/>
      <c r="AF2149" s="63"/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3"/>
        <v>0</v>
      </c>
      <c r="AP2149" s="15"/>
      <c r="AR2149" s="14"/>
      <c r="AS2149" s="18"/>
      <c r="AT2149" s="16">
        <v>0</v>
      </c>
      <c r="AU2149" s="18">
        <f t="shared" si="714"/>
        <v>0</v>
      </c>
      <c r="AV2149" s="15"/>
      <c r="AX2149" s="14"/>
      <c r="AY2149" s="18"/>
      <c r="AZ2149" s="16">
        <v>0</v>
      </c>
      <c r="BA2149" s="18">
        <f t="shared" si="715"/>
        <v>0</v>
      </c>
      <c r="BB2149" s="15"/>
      <c r="BD2149" s="14"/>
      <c r="BE2149" s="18"/>
      <c r="BF2149" s="16">
        <v>0</v>
      </c>
      <c r="BG2149" s="18">
        <f t="shared" si="716"/>
        <v>0</v>
      </c>
      <c r="BH2149" s="15"/>
      <c r="BJ2149" s="86">
        <v>0</v>
      </c>
      <c r="BK2149" s="90"/>
      <c r="BL2149" s="24"/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8096.27</v>
      </c>
      <c r="I2150" s="4"/>
      <c r="J2150" s="14"/>
      <c r="K2150" s="15" t="s">
        <v>188</v>
      </c>
      <c r="L2150" s="16"/>
      <c r="M2150" s="16">
        <f>14.4*(L2137+L2138-M2138)/100</f>
        <v>174.97727999999998</v>
      </c>
      <c r="N2150" s="16">
        <f>G2171</f>
        <v>0</v>
      </c>
      <c r="O2150" s="16">
        <f t="shared" si="717"/>
        <v>12667.506640000003</v>
      </c>
      <c r="P2150" s="18">
        <f t="shared" si="718"/>
        <v>13503.356640000002</v>
      </c>
      <c r="Q2150" s="14"/>
      <c r="R2150" s="18"/>
      <c r="S2150" s="16">
        <v>0</v>
      </c>
      <c r="T2150" s="18">
        <f t="shared" si="711"/>
        <v>83120.239999999991</v>
      </c>
      <c r="U2150" s="15"/>
      <c r="W2150" s="14"/>
      <c r="X2150" s="18"/>
      <c r="Y2150" s="16">
        <v>0</v>
      </c>
      <c r="Z2150" s="18">
        <f t="shared" si="712"/>
        <v>76918.65999999996</v>
      </c>
      <c r="AA2150" s="15" t="str">
        <f>C2150</f>
        <v>Sinistro</v>
      </c>
      <c r="AB2150" s="24"/>
      <c r="AC2150" s="15"/>
      <c r="AD2150" s="25"/>
      <c r="AE2150" s="62"/>
      <c r="AF2150" s="63"/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3"/>
        <v>0</v>
      </c>
      <c r="AP2150" s="15"/>
      <c r="AR2150" s="14"/>
      <c r="AS2150" s="18"/>
      <c r="AT2150" s="16">
        <v>0</v>
      </c>
      <c r="AU2150" s="18">
        <f t="shared" si="714"/>
        <v>0</v>
      </c>
      <c r="AV2150" s="15"/>
      <c r="AX2150" s="14"/>
      <c r="AY2150" s="18"/>
      <c r="AZ2150" s="16">
        <v>0</v>
      </c>
      <c r="BA2150" s="18">
        <f t="shared" si="715"/>
        <v>0</v>
      </c>
      <c r="BB2150" s="15"/>
      <c r="BD2150" s="14"/>
      <c r="BE2150" s="18"/>
      <c r="BF2150" s="16">
        <v>0</v>
      </c>
      <c r="BG2150" s="18">
        <f t="shared" si="716"/>
        <v>0</v>
      </c>
      <c r="BH2150" s="15"/>
      <c r="BJ2150" s="86">
        <v>0</v>
      </c>
      <c r="BK2150" s="90"/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/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17.011679999999998</v>
      </c>
      <c r="N2151" s="16">
        <f>G2172</f>
        <v>0</v>
      </c>
      <c r="O2151" s="16">
        <f t="shared" si="717"/>
        <v>3428.2163400000004</v>
      </c>
      <c r="P2151" s="18">
        <f t="shared" si="718"/>
        <v>1312.8263399999996</v>
      </c>
      <c r="Q2151" s="14"/>
      <c r="R2151" s="18"/>
      <c r="S2151" s="16">
        <v>0</v>
      </c>
      <c r="T2151" s="18">
        <f t="shared" si="711"/>
        <v>83120.239999999991</v>
      </c>
      <c r="U2151" s="15"/>
      <c r="W2151" s="14"/>
      <c r="X2151" s="18"/>
      <c r="Y2151" s="16">
        <v>0</v>
      </c>
      <c r="Z2151" s="18">
        <f t="shared" si="712"/>
        <v>76918.65999999996</v>
      </c>
      <c r="AA2151" s="15"/>
      <c r="AB2151" s="24"/>
      <c r="AC2151" s="64" t="s">
        <v>142</v>
      </c>
      <c r="AD2151" s="65"/>
      <c r="AE2151" s="65">
        <f>H2155</f>
        <v>0</v>
      </c>
      <c r="AF2151" s="63">
        <f t="shared" ref="AF2151:AF2181" si="719">AE2151+AF2090</f>
        <v>0</v>
      </c>
      <c r="AG2151" s="25"/>
      <c r="AH2151" s="24"/>
      <c r="AI2151" s="26"/>
      <c r="AJ2151" s="25">
        <v>0</v>
      </c>
      <c r="AL2151" s="14"/>
      <c r="AM2151" s="18"/>
      <c r="AN2151" s="16">
        <v>0</v>
      </c>
      <c r="AO2151" s="18">
        <f t="shared" si="713"/>
        <v>0</v>
      </c>
      <c r="AP2151" s="15"/>
      <c r="AR2151" s="14"/>
      <c r="AS2151" s="18"/>
      <c r="AT2151" s="16">
        <v>0</v>
      </c>
      <c r="AU2151" s="18">
        <f t="shared" si="714"/>
        <v>0</v>
      </c>
      <c r="AV2151" s="15"/>
      <c r="AX2151" s="14"/>
      <c r="AY2151" s="18"/>
      <c r="AZ2151" s="16">
        <v>0</v>
      </c>
      <c r="BA2151" s="18">
        <f t="shared" si="715"/>
        <v>0</v>
      </c>
      <c r="BB2151" s="15"/>
      <c r="BD2151" s="14"/>
      <c r="BE2151" s="18"/>
      <c r="BF2151" s="16">
        <v>0</v>
      </c>
      <c r="BG2151" s="18">
        <f t="shared" si="716"/>
        <v>0</v>
      </c>
      <c r="BH2151" s="15"/>
      <c r="BJ2151" s="86"/>
      <c r="BK2151" s="86"/>
      <c r="BL2151" s="24"/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/>
      <c r="E2152" s="16"/>
      <c r="F2152" s="16"/>
      <c r="G2152" s="16">
        <v>0</v>
      </c>
      <c r="H2152" s="16"/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17"/>
        <v>0</v>
      </c>
      <c r="P2152" s="18">
        <f t="shared" si="718"/>
        <v>0</v>
      </c>
      <c r="Q2152" s="14"/>
      <c r="R2152" s="18"/>
      <c r="S2152" s="16">
        <f>G2152</f>
        <v>0</v>
      </c>
      <c r="T2152" s="18">
        <f t="shared" si="711"/>
        <v>83120.239999999991</v>
      </c>
      <c r="U2152" s="15" t="str">
        <f t="shared" ref="U2152:U2162" si="720">C2152</f>
        <v xml:space="preserve">Francobolli    </v>
      </c>
      <c r="W2152" s="14"/>
      <c r="X2152" s="18"/>
      <c r="Y2152" s="16"/>
      <c r="Z2152" s="18">
        <f t="shared" si="712"/>
        <v>76918.65999999996</v>
      </c>
      <c r="AA2152" s="15"/>
      <c r="AB2152" s="24"/>
      <c r="AC2152" s="15" t="str">
        <f t="shared" ref="AC2152:AC2165" si="721">C2152</f>
        <v xml:space="preserve">Francobolli    </v>
      </c>
      <c r="AD2152" s="25"/>
      <c r="AE2152" s="62">
        <f>G2152</f>
        <v>0</v>
      </c>
      <c r="AF2152" s="63">
        <f t="shared" si="719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3"/>
        <v>0</v>
      </c>
      <c r="AP2152" s="15"/>
      <c r="AR2152" s="14"/>
      <c r="AS2152" s="18"/>
      <c r="AT2152" s="16"/>
      <c r="AU2152" s="18">
        <f t="shared" si="714"/>
        <v>0</v>
      </c>
      <c r="AV2152" s="15"/>
      <c r="AX2152" s="14"/>
      <c r="AY2152" s="18"/>
      <c r="AZ2152" s="16"/>
      <c r="BA2152" s="18">
        <f t="shared" si="715"/>
        <v>0</v>
      </c>
      <c r="BB2152" s="15"/>
      <c r="BD2152" s="14"/>
      <c r="BE2152" s="18"/>
      <c r="BF2152" s="16"/>
      <c r="BG2152" s="18">
        <f t="shared" si="716"/>
        <v>0</v>
      </c>
      <c r="BH2152" s="15"/>
      <c r="BJ2152" s="86"/>
      <c r="BK2152" s="86"/>
      <c r="BL2152" s="24"/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143</v>
      </c>
      <c r="D2153" s="16"/>
      <c r="E2153" s="16"/>
      <c r="F2153" s="16"/>
      <c r="G2153" s="16">
        <v>0</v>
      </c>
      <c r="H2153" s="16"/>
      <c r="I2153" s="4"/>
      <c r="J2153" s="14"/>
      <c r="K2153" s="15" t="str">
        <f>C2175</f>
        <v>COMMERCIALISTA</v>
      </c>
      <c r="L2153" s="16"/>
      <c r="M2153" s="16">
        <f>1.86*(L2137+L2138-M2138)/100</f>
        <v>22.601232</v>
      </c>
      <c r="N2153" s="16">
        <f>G2175</f>
        <v>0</v>
      </c>
      <c r="O2153" s="16">
        <f t="shared" si="717"/>
        <v>1785.4435660000001</v>
      </c>
      <c r="P2153" s="18">
        <f t="shared" si="718"/>
        <v>1744.1835660000004</v>
      </c>
      <c r="Q2153" s="14"/>
      <c r="R2153" s="18"/>
      <c r="S2153" s="16">
        <f>G2153</f>
        <v>0</v>
      </c>
      <c r="T2153" s="18">
        <f t="shared" si="711"/>
        <v>83120.239999999991</v>
      </c>
      <c r="U2153" s="15" t="str">
        <f t="shared" si="720"/>
        <v xml:space="preserve">PAG. FATT. SOMMESE PETROLI </v>
      </c>
      <c r="W2153" s="14"/>
      <c r="X2153" s="18"/>
      <c r="Y2153" s="16">
        <v>0</v>
      </c>
      <c r="Z2153" s="18">
        <f t="shared" si="712"/>
        <v>76918.65999999996</v>
      </c>
      <c r="AA2153" s="15"/>
      <c r="AB2153" s="24"/>
      <c r="AC2153" s="15" t="str">
        <f t="shared" si="721"/>
        <v xml:space="preserve">PAG. FATT. SOMMESE PETROLI </v>
      </c>
      <c r="AD2153" s="25"/>
      <c r="AE2153" s="62">
        <f>G2153</f>
        <v>0</v>
      </c>
      <c r="AF2153" s="63">
        <f t="shared" si="719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3"/>
        <v>0</v>
      </c>
      <c r="AP2153" s="15"/>
      <c r="AR2153" s="14"/>
      <c r="AS2153" s="18"/>
      <c r="AT2153" s="16">
        <v>0</v>
      </c>
      <c r="AU2153" s="18">
        <f t="shared" si="714"/>
        <v>0</v>
      </c>
      <c r="AV2153" s="15"/>
      <c r="AX2153" s="14"/>
      <c r="AY2153" s="18"/>
      <c r="AZ2153" s="16">
        <v>0</v>
      </c>
      <c r="BA2153" s="18">
        <f t="shared" si="715"/>
        <v>0</v>
      </c>
      <c r="BB2153" s="15"/>
      <c r="BD2153" s="14"/>
      <c r="BE2153" s="18"/>
      <c r="BF2153" s="16">
        <v>0</v>
      </c>
      <c r="BG2153" s="18">
        <f t="shared" si="716"/>
        <v>0</v>
      </c>
      <c r="BH2153" s="15"/>
      <c r="BJ2153" s="86"/>
      <c r="BK2153" s="86"/>
      <c r="BL2153" s="24"/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/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8.5058399999999992</v>
      </c>
      <c r="N2154" s="16">
        <f>G2176</f>
        <v>0</v>
      </c>
      <c r="O2154" s="16">
        <f t="shared" si="717"/>
        <v>2000.1931700000002</v>
      </c>
      <c r="P2154" s="18">
        <f t="shared" si="718"/>
        <v>656.41316999999981</v>
      </c>
      <c r="Q2154" s="14"/>
      <c r="R2154" s="18"/>
      <c r="S2154" s="16">
        <f>G2154</f>
        <v>0</v>
      </c>
      <c r="T2154" s="18">
        <f t="shared" si="711"/>
        <v>83120.239999999991</v>
      </c>
      <c r="U2154" s="15" t="str">
        <f t="shared" si="720"/>
        <v>Benzina auto papa'</v>
      </c>
      <c r="W2154" s="14"/>
      <c r="X2154" s="18"/>
      <c r="Y2154" s="16">
        <v>0</v>
      </c>
      <c r="Z2154" s="18">
        <f t="shared" si="712"/>
        <v>76918.65999999996</v>
      </c>
      <c r="AA2154" s="15"/>
      <c r="AB2154" s="24"/>
      <c r="AC2154" s="15" t="str">
        <f t="shared" si="721"/>
        <v>Benzina auto papa'</v>
      </c>
      <c r="AD2154" s="25"/>
      <c r="AE2154" s="62">
        <f>G2154</f>
        <v>0</v>
      </c>
      <c r="AF2154" s="63">
        <f t="shared" si="719"/>
        <v>0</v>
      </c>
      <c r="AG2154" s="25"/>
      <c r="AH2154" s="24"/>
      <c r="AI2154" s="26">
        <v>0</v>
      </c>
      <c r="AJ2154" s="25"/>
      <c r="AL2154" s="14"/>
      <c r="AM2154" s="18"/>
      <c r="AN2154" s="16">
        <v>0</v>
      </c>
      <c r="AO2154" s="18">
        <f t="shared" si="713"/>
        <v>0</v>
      </c>
      <c r="AP2154" s="15"/>
      <c r="AR2154" s="14"/>
      <c r="AS2154" s="18"/>
      <c r="AT2154" s="16">
        <v>0</v>
      </c>
      <c r="AU2154" s="18">
        <f t="shared" si="714"/>
        <v>0</v>
      </c>
      <c r="AV2154" s="15"/>
      <c r="AX2154" s="14"/>
      <c r="AY2154" s="18"/>
      <c r="AZ2154" s="16">
        <v>0</v>
      </c>
      <c r="BA2154" s="18">
        <f t="shared" si="715"/>
        <v>0</v>
      </c>
      <c r="BB2154" s="15"/>
      <c r="BD2154" s="14"/>
      <c r="BE2154" s="18"/>
      <c r="BF2154" s="16">
        <v>0</v>
      </c>
      <c r="BG2154" s="18">
        <f t="shared" si="716"/>
        <v>0</v>
      </c>
      <c r="BH2154" s="15"/>
      <c r="BJ2154" s="86"/>
      <c r="BK2154" s="86"/>
      <c r="BL2154" s="24"/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312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228.68558399999998</v>
      </c>
      <c r="N2155" s="16">
        <f>G2180</f>
        <v>0</v>
      </c>
      <c r="O2155" s="16">
        <f t="shared" si="717"/>
        <v>24610.686942000008</v>
      </c>
      <c r="P2155" s="18">
        <f t="shared" si="718"/>
        <v>17648.136942000005</v>
      </c>
      <c r="Q2155" s="14"/>
      <c r="R2155" s="18"/>
      <c r="S2155" s="16">
        <v>0</v>
      </c>
      <c r="T2155" s="18">
        <f t="shared" si="711"/>
        <v>83120.239999999991</v>
      </c>
      <c r="U2155" s="15" t="str">
        <f t="shared" si="720"/>
        <v>COMM. BPM 10226</v>
      </c>
      <c r="W2155" s="14"/>
      <c r="X2155" s="18"/>
      <c r="Y2155" s="16">
        <f>G2155</f>
        <v>6</v>
      </c>
      <c r="Z2155" s="18">
        <f t="shared" si="712"/>
        <v>76912.65999999996</v>
      </c>
      <c r="AA2155" s="15" t="str">
        <f>C2155</f>
        <v>COMM. BPM 10226</v>
      </c>
      <c r="AB2155" s="24"/>
      <c r="AC2155" s="15" t="str">
        <f t="shared" si="721"/>
        <v>COMM. BPM 10226</v>
      </c>
      <c r="AD2155" s="25"/>
      <c r="AE2155" s="62">
        <v>0</v>
      </c>
      <c r="AF2155" s="63">
        <f t="shared" si="719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3"/>
        <v>0</v>
      </c>
      <c r="AP2155" s="15"/>
      <c r="AR2155" s="14"/>
      <c r="AS2155" s="18"/>
      <c r="AT2155" s="16">
        <v>0</v>
      </c>
      <c r="AU2155" s="18">
        <f t="shared" si="714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5"/>
        <v>0</v>
      </c>
      <c r="BB2155" s="15"/>
      <c r="BD2155" s="14"/>
      <c r="BE2155" s="18"/>
      <c r="BF2155" s="16">
        <v>0</v>
      </c>
      <c r="BG2155" s="18">
        <f t="shared" si="716"/>
        <v>0</v>
      </c>
      <c r="BH2155" s="15"/>
      <c r="BJ2155" s="86"/>
      <c r="BK2155" s="86"/>
      <c r="BL2155" s="24"/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/>
      <c r="D2156" s="16"/>
      <c r="E2156" s="16"/>
      <c r="F2156" s="16"/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228.68558399999998</v>
      </c>
      <c r="N2156" s="29">
        <f>G2181</f>
        <v>0</v>
      </c>
      <c r="O2156" s="16">
        <f t="shared" si="717"/>
        <v>38316.656941999994</v>
      </c>
      <c r="P2156" s="18">
        <f t="shared" si="718"/>
        <v>17648.136942000005</v>
      </c>
      <c r="Q2156" s="14"/>
      <c r="R2156" s="18"/>
      <c r="S2156" s="16">
        <f>G2156</f>
        <v>0</v>
      </c>
      <c r="T2156" s="18">
        <f t="shared" si="711"/>
        <v>83120.239999999991</v>
      </c>
      <c r="U2156" s="15">
        <f t="shared" si="720"/>
        <v>0</v>
      </c>
      <c r="W2156" s="14"/>
      <c r="X2156" s="18"/>
      <c r="Y2156" s="16">
        <v>0</v>
      </c>
      <c r="Z2156" s="18">
        <f t="shared" si="712"/>
        <v>76912.65999999996</v>
      </c>
      <c r="AA2156" s="15"/>
      <c r="AB2156" s="24"/>
      <c r="AC2156" s="15">
        <f t="shared" si="721"/>
        <v>0</v>
      </c>
      <c r="AD2156" s="25"/>
      <c r="AE2156" s="62">
        <f t="shared" ref="AE2156:AE2181" si="722">G2156</f>
        <v>0</v>
      </c>
      <c r="AF2156" s="63">
        <f t="shared" si="719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3"/>
        <v>0</v>
      </c>
      <c r="AP2156" s="15"/>
      <c r="AR2156" s="14"/>
      <c r="AS2156" s="18"/>
      <c r="AT2156" s="16">
        <v>0</v>
      </c>
      <c r="AU2156" s="18">
        <f t="shared" si="714"/>
        <v>0</v>
      </c>
      <c r="AV2156" s="15"/>
      <c r="AX2156" s="14"/>
      <c r="AY2156" s="18"/>
      <c r="AZ2156" s="16">
        <v>0</v>
      </c>
      <c r="BA2156" s="18">
        <f t="shared" si="715"/>
        <v>0</v>
      </c>
      <c r="BB2156" s="15"/>
      <c r="BD2156" s="14"/>
      <c r="BE2156" s="18"/>
      <c r="BF2156" s="16">
        <v>0</v>
      </c>
      <c r="BG2156" s="18">
        <f t="shared" si="716"/>
        <v>0</v>
      </c>
      <c r="BH2156" s="15"/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6.0755999999999997</v>
      </c>
      <c r="N2157" s="16">
        <f>G2152</f>
        <v>0</v>
      </c>
      <c r="O2157" s="16">
        <f t="shared" si="717"/>
        <v>1428.7165500000001</v>
      </c>
      <c r="P2157" s="18">
        <f t="shared" si="718"/>
        <v>468.86655000000013</v>
      </c>
      <c r="Q2157" s="14"/>
      <c r="R2157" s="18"/>
      <c r="S2157" s="16">
        <f>G2157</f>
        <v>0</v>
      </c>
      <c r="T2157" s="18">
        <f t="shared" si="711"/>
        <v>83120.239999999991</v>
      </c>
      <c r="U2157" s="15" t="str">
        <f t="shared" si="720"/>
        <v>Materiale pulizia</v>
      </c>
      <c r="W2157" s="14"/>
      <c r="X2157" s="18"/>
      <c r="Y2157" s="16">
        <v>0</v>
      </c>
      <c r="Z2157" s="18">
        <f t="shared" si="712"/>
        <v>76912.65999999996</v>
      </c>
      <c r="AA2157" s="15"/>
      <c r="AB2157" s="24"/>
      <c r="AC2157" s="15" t="str">
        <f t="shared" si="721"/>
        <v>Materiale pulizia</v>
      </c>
      <c r="AD2157" s="25"/>
      <c r="AE2157" s="62">
        <f t="shared" si="722"/>
        <v>0</v>
      </c>
      <c r="AF2157" s="63">
        <f t="shared" si="719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3"/>
        <v>0</v>
      </c>
      <c r="AP2157" s="15"/>
      <c r="AR2157" s="14"/>
      <c r="AS2157" s="18"/>
      <c r="AT2157" s="16">
        <v>0</v>
      </c>
      <c r="AU2157" s="18">
        <f t="shared" si="714"/>
        <v>0</v>
      </c>
      <c r="AV2157" s="15"/>
      <c r="AX2157" s="14"/>
      <c r="AY2157" s="18"/>
      <c r="AZ2157" s="16">
        <v>0</v>
      </c>
      <c r="BA2157" s="18">
        <f t="shared" si="715"/>
        <v>0</v>
      </c>
      <c r="BB2157" s="15"/>
      <c r="BD2157" s="14"/>
      <c r="BE2157" s="18"/>
      <c r="BF2157" s="16">
        <v>0</v>
      </c>
      <c r="BG2157" s="18">
        <f t="shared" si="716"/>
        <v>0</v>
      </c>
      <c r="BH2157" s="15"/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6.0755999999999997</v>
      </c>
      <c r="N2158" s="16">
        <f>G2158</f>
        <v>0</v>
      </c>
      <c r="O2158" s="16">
        <f t="shared" si="717"/>
        <v>-413.56344999999982</v>
      </c>
      <c r="P2158" s="18">
        <f t="shared" si="718"/>
        <v>468.86655000000013</v>
      </c>
      <c r="Q2158" s="14"/>
      <c r="R2158" s="18"/>
      <c r="S2158" s="16">
        <f>G2158</f>
        <v>0</v>
      </c>
      <c r="T2158" s="18">
        <f t="shared" si="711"/>
        <v>83120.239999999991</v>
      </c>
      <c r="U2158" s="15" t="str">
        <f t="shared" si="720"/>
        <v xml:space="preserve">Assicurazioni </v>
      </c>
      <c r="W2158" s="14"/>
      <c r="X2158" s="18"/>
      <c r="Y2158" s="16">
        <v>0</v>
      </c>
      <c r="Z2158" s="18">
        <f t="shared" si="712"/>
        <v>76912.65999999996</v>
      </c>
      <c r="AA2158" s="15"/>
      <c r="AB2158" s="24"/>
      <c r="AC2158" s="15" t="str">
        <f t="shared" si="721"/>
        <v xml:space="preserve">Assicurazioni </v>
      </c>
      <c r="AD2158" s="25"/>
      <c r="AE2158" s="62">
        <f t="shared" si="722"/>
        <v>0</v>
      </c>
      <c r="AF2158" s="63">
        <f t="shared" si="719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3"/>
        <v>0</v>
      </c>
      <c r="AP2158" s="15"/>
      <c r="AR2158" s="14"/>
      <c r="AS2158" s="18"/>
      <c r="AT2158" s="16">
        <v>0</v>
      </c>
      <c r="AU2158" s="18">
        <f t="shared" si="714"/>
        <v>0</v>
      </c>
      <c r="AV2158" s="15"/>
      <c r="AX2158" s="14"/>
      <c r="AY2158" s="18"/>
      <c r="AZ2158" s="16">
        <v>0</v>
      </c>
      <c r="BA2158" s="18">
        <f t="shared" si="715"/>
        <v>0</v>
      </c>
      <c r="BB2158" s="15"/>
      <c r="BD2158" s="14"/>
      <c r="BE2158" s="18"/>
      <c r="BF2158" s="16">
        <v>0</v>
      </c>
      <c r="BG2158" s="18">
        <f t="shared" si="716"/>
        <v>0</v>
      </c>
      <c r="BH2158" s="15"/>
      <c r="BJ2158" s="86"/>
      <c r="BK2158" s="86"/>
      <c r="BL2158" s="24"/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28.190783999999994</v>
      </c>
      <c r="N2159" s="16">
        <f>H2193+H2192+G2191</f>
        <v>0</v>
      </c>
      <c r="O2159" s="16">
        <f t="shared" si="717"/>
        <v>1212.5507919999995</v>
      </c>
      <c r="P2159" s="18">
        <f t="shared" si="718"/>
        <v>2175.5407919999993</v>
      </c>
      <c r="Q2159" s="14"/>
      <c r="R2159" s="18"/>
      <c r="S2159" s="16">
        <f>G2159</f>
        <v>0</v>
      </c>
      <c r="T2159" s="18">
        <f t="shared" si="711"/>
        <v>83120.239999999991</v>
      </c>
      <c r="U2159" s="15" t="str">
        <f t="shared" si="720"/>
        <v>Telepass</v>
      </c>
      <c r="W2159" s="14"/>
      <c r="X2159" s="18"/>
      <c r="Y2159" s="16">
        <v>0</v>
      </c>
      <c r="Z2159" s="18">
        <f t="shared" si="712"/>
        <v>76912.65999999996</v>
      </c>
      <c r="AA2159" s="15"/>
      <c r="AB2159" s="24"/>
      <c r="AC2159" s="15" t="str">
        <f t="shared" si="721"/>
        <v>Telepass</v>
      </c>
      <c r="AD2159" s="25"/>
      <c r="AE2159" s="62">
        <f t="shared" si="722"/>
        <v>0</v>
      </c>
      <c r="AF2159" s="63">
        <f t="shared" si="719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3"/>
        <v>0</v>
      </c>
      <c r="AP2159" s="15"/>
      <c r="AR2159" s="14"/>
      <c r="AS2159" s="18"/>
      <c r="AT2159" s="16">
        <v>0</v>
      </c>
      <c r="AU2159" s="18">
        <f t="shared" si="714"/>
        <v>0</v>
      </c>
      <c r="AV2159" s="15"/>
      <c r="AX2159" s="14"/>
      <c r="AY2159" s="18"/>
      <c r="AZ2159" s="16">
        <v>0</v>
      </c>
      <c r="BA2159" s="18">
        <f t="shared" si="715"/>
        <v>0</v>
      </c>
      <c r="BB2159" s="15"/>
      <c r="BD2159" s="14"/>
      <c r="BE2159" s="18"/>
      <c r="BF2159" s="16">
        <v>0</v>
      </c>
      <c r="BG2159" s="18">
        <f t="shared" si="716"/>
        <v>0</v>
      </c>
      <c r="BH2159" s="15"/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/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711"/>
        <v>83120.239999999991</v>
      </c>
      <c r="U2160" s="15" t="str">
        <f t="shared" si="720"/>
        <v>Pubblicità</v>
      </c>
      <c r="W2160" s="14"/>
      <c r="X2160" s="18"/>
      <c r="Y2160" s="16">
        <v>0</v>
      </c>
      <c r="Z2160" s="18">
        <f t="shared" si="712"/>
        <v>76912.65999999996</v>
      </c>
      <c r="AA2160" s="15"/>
      <c r="AB2160" s="24"/>
      <c r="AC2160" s="15" t="str">
        <f t="shared" si="721"/>
        <v>Pubblicità</v>
      </c>
      <c r="AD2160" s="25"/>
      <c r="AE2160" s="62">
        <f t="shared" si="722"/>
        <v>0</v>
      </c>
      <c r="AF2160" s="63">
        <f t="shared" si="719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3"/>
        <v>0</v>
      </c>
      <c r="AP2160" s="15"/>
      <c r="AR2160" s="14"/>
      <c r="AS2160" s="18"/>
      <c r="AT2160" s="16"/>
      <c r="AU2160" s="18">
        <f t="shared" si="714"/>
        <v>0</v>
      </c>
      <c r="AV2160" s="15"/>
      <c r="AX2160" s="14"/>
      <c r="AY2160" s="18"/>
      <c r="AZ2160" s="16"/>
      <c r="BA2160" s="18">
        <f t="shared" si="715"/>
        <v>0</v>
      </c>
      <c r="BB2160" s="15"/>
      <c r="BD2160" s="14"/>
      <c r="BE2160" s="18"/>
      <c r="BF2160" s="16"/>
      <c r="BG2160" s="18">
        <f t="shared" si="716"/>
        <v>0</v>
      </c>
      <c r="BH2160" s="15"/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145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/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93773.310000000012</v>
      </c>
      <c r="Q2161" s="14"/>
      <c r="R2161" s="18"/>
      <c r="S2161" s="16">
        <f>G2161</f>
        <v>0</v>
      </c>
      <c r="T2161" s="18">
        <f t="shared" si="711"/>
        <v>83120.239999999991</v>
      </c>
      <c r="U2161" s="15" t="str">
        <f t="shared" si="720"/>
        <v xml:space="preserve">PAG. STIP.           MARZIA </v>
      </c>
      <c r="W2161" s="14"/>
      <c r="X2161" s="18"/>
      <c r="Y2161" s="16">
        <v>0</v>
      </c>
      <c r="Z2161" s="18">
        <f t="shared" si="712"/>
        <v>76912.65999999996</v>
      </c>
      <c r="AA2161" s="15"/>
      <c r="AB2161" s="24"/>
      <c r="AC2161" s="15" t="str">
        <f t="shared" si="721"/>
        <v xml:space="preserve">PAG. STIP.           MARZIA </v>
      </c>
      <c r="AD2161" s="25"/>
      <c r="AE2161" s="62">
        <f t="shared" si="722"/>
        <v>0</v>
      </c>
      <c r="AF2161" s="63">
        <f t="shared" si="719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3"/>
        <v>0</v>
      </c>
      <c r="AP2161" s="15"/>
      <c r="AR2161" s="14"/>
      <c r="AS2161" s="18"/>
      <c r="AT2161" s="16">
        <v>0</v>
      </c>
      <c r="AU2161" s="18">
        <f t="shared" si="714"/>
        <v>0</v>
      </c>
      <c r="AV2161" s="15"/>
      <c r="AX2161" s="14"/>
      <c r="AY2161" s="18"/>
      <c r="AZ2161" s="16">
        <v>0</v>
      </c>
      <c r="BA2161" s="18">
        <f t="shared" si="715"/>
        <v>0</v>
      </c>
      <c r="BB2161" s="15"/>
      <c r="BD2161" s="14"/>
      <c r="BE2161" s="18"/>
      <c r="BF2161" s="16">
        <v>0</v>
      </c>
      <c r="BG2161" s="18">
        <f t="shared" si="716"/>
        <v>0</v>
      </c>
      <c r="BH2161" s="15"/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147</v>
      </c>
      <c r="D2162" s="16"/>
      <c r="E2162" s="16">
        <v>0</v>
      </c>
      <c r="F2162" s="16"/>
      <c r="G2162" s="16">
        <v>0</v>
      </c>
      <c r="H2162" s="16"/>
      <c r="I2162" s="4"/>
      <c r="J2162" s="14"/>
      <c r="K2162" s="17"/>
      <c r="L2162" s="16"/>
      <c r="M2162" s="16">
        <v>0</v>
      </c>
      <c r="N2162" s="16" t="s">
        <v>70</v>
      </c>
      <c r="O2162" s="16">
        <f>SUM(L2173:L2184)+L2187</f>
        <v>18620.009999999998</v>
      </c>
      <c r="P2162" s="33">
        <f>SUM(O2140:O2159)</f>
        <v>86600.18</v>
      </c>
      <c r="Q2162" s="14"/>
      <c r="R2162" s="18"/>
      <c r="S2162" s="16">
        <f>G2162</f>
        <v>0</v>
      </c>
      <c r="T2162" s="18">
        <f t="shared" si="711"/>
        <v>83120.239999999991</v>
      </c>
      <c r="U2162" s="15" t="str">
        <f t="shared" si="720"/>
        <v xml:space="preserve">PAG. STIP.           DEBORAH </v>
      </c>
      <c r="W2162" s="14"/>
      <c r="X2162" s="18"/>
      <c r="Y2162" s="16">
        <v>0</v>
      </c>
      <c r="Z2162" s="18">
        <f t="shared" si="712"/>
        <v>76912.65999999996</v>
      </c>
      <c r="AA2162" s="15"/>
      <c r="AB2162" s="24"/>
      <c r="AC2162" s="15" t="str">
        <f t="shared" si="721"/>
        <v xml:space="preserve">PAG. STIP.           DEBORAH </v>
      </c>
      <c r="AD2162" s="25"/>
      <c r="AE2162" s="62">
        <f t="shared" si="722"/>
        <v>0</v>
      </c>
      <c r="AF2162" s="63">
        <f t="shared" si="719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3"/>
        <v>0</v>
      </c>
      <c r="AP2162" s="15"/>
      <c r="AR2162" s="14"/>
      <c r="AS2162" s="18"/>
      <c r="AT2162" s="16">
        <v>0</v>
      </c>
      <c r="AU2162" s="18">
        <f t="shared" si="714"/>
        <v>0</v>
      </c>
      <c r="AV2162" s="15"/>
      <c r="AX2162" s="14"/>
      <c r="AY2162" s="18"/>
      <c r="AZ2162" s="16">
        <v>0</v>
      </c>
      <c r="BA2162" s="18">
        <f t="shared" si="715"/>
        <v>0</v>
      </c>
      <c r="BB2162" s="15"/>
      <c r="BD2162" s="14"/>
      <c r="BE2162" s="18"/>
      <c r="BF2162" s="16">
        <v>0</v>
      </c>
      <c r="BG2162" s="18">
        <f t="shared" si="716"/>
        <v>0</v>
      </c>
      <c r="BH2162" s="15"/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149</v>
      </c>
      <c r="D2163" s="16"/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2234.3200000000024</v>
      </c>
      <c r="P2163" s="35">
        <f>O2102+O2103+O2164-F2178-F2177-O2161-O2162</f>
        <v>-15170.569999999996</v>
      </c>
      <c r="Q2163" s="14"/>
      <c r="R2163" s="18"/>
      <c r="S2163" s="16">
        <f>G2163</f>
        <v>0</v>
      </c>
      <c r="T2163" s="18">
        <f t="shared" si="711"/>
        <v>83120.239999999991</v>
      </c>
      <c r="U2163" s="15"/>
      <c r="W2163" s="14"/>
      <c r="X2163" s="18"/>
      <c r="Y2163" s="16"/>
      <c r="Z2163" s="18">
        <f t="shared" si="712"/>
        <v>76912.65999999996</v>
      </c>
      <c r="AA2163" s="15"/>
      <c r="AB2163" s="24"/>
      <c r="AC2163" s="15" t="str">
        <f t="shared" si="721"/>
        <v xml:space="preserve">PAG. STIP.           DORIANA BONIFICO </v>
      </c>
      <c r="AD2163" s="25"/>
      <c r="AE2163" s="62">
        <f t="shared" si="722"/>
        <v>0</v>
      </c>
      <c r="AF2163" s="63">
        <f t="shared" si="719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3"/>
        <v>0</v>
      </c>
      <c r="AP2163" s="15"/>
      <c r="AR2163" s="14"/>
      <c r="AS2163" s="18"/>
      <c r="AT2163" s="16"/>
      <c r="AU2163" s="18">
        <f t="shared" si="714"/>
        <v>0</v>
      </c>
      <c r="AV2163" s="15"/>
      <c r="AX2163" s="14"/>
      <c r="AY2163" s="18"/>
      <c r="AZ2163" s="16"/>
      <c r="BA2163" s="18">
        <f t="shared" si="715"/>
        <v>0</v>
      </c>
      <c r="BB2163" s="15"/>
      <c r="BD2163" s="14"/>
      <c r="BE2163" s="18"/>
      <c r="BF2163" s="16"/>
      <c r="BG2163" s="18">
        <f t="shared" si="716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150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16141.099999999999</v>
      </c>
      <c r="M2164" s="3">
        <f>SUM(M2137:M2163)</f>
        <v>1215.1199999999994</v>
      </c>
      <c r="N2164" s="16" t="s">
        <v>75</v>
      </c>
      <c r="O2164" s="16">
        <f>N2137-L2138</f>
        <v>1215.1199999999999</v>
      </c>
      <c r="P2164" s="18"/>
      <c r="Q2164" s="14"/>
      <c r="R2164" s="18"/>
      <c r="S2164" s="16">
        <f>G2164</f>
        <v>0</v>
      </c>
      <c r="T2164" s="18">
        <f t="shared" si="711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2"/>
        <v>76912.65999999996</v>
      </c>
      <c r="AA2164" s="15"/>
      <c r="AB2164" s="24"/>
      <c r="AC2164" s="15" t="str">
        <f t="shared" si="721"/>
        <v xml:space="preserve">PAG. STIP.           STEFANIA  BONIFICO </v>
      </c>
      <c r="AD2164" s="25"/>
      <c r="AE2164" s="62">
        <f t="shared" si="722"/>
        <v>0</v>
      </c>
      <c r="AF2164" s="63">
        <f t="shared" si="719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3"/>
        <v>0</v>
      </c>
      <c r="AP2164" s="15"/>
      <c r="AR2164" s="14"/>
      <c r="AS2164" s="18"/>
      <c r="AT2164" s="16">
        <v>0</v>
      </c>
      <c r="AU2164" s="18">
        <f t="shared" si="714"/>
        <v>0</v>
      </c>
      <c r="AV2164" s="15"/>
      <c r="AX2164" s="14"/>
      <c r="AY2164" s="18"/>
      <c r="AZ2164" s="16">
        <v>0</v>
      </c>
      <c r="BA2164" s="18">
        <f t="shared" si="715"/>
        <v>0</v>
      </c>
      <c r="BB2164" s="15"/>
      <c r="BD2164" s="14"/>
      <c r="BE2164" s="18"/>
      <c r="BF2164" s="16">
        <v>0</v>
      </c>
      <c r="BG2164" s="18">
        <f t="shared" si="716"/>
        <v>0</v>
      </c>
      <c r="BH2164" s="15"/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1190567.4800000002</v>
      </c>
      <c r="M2165" s="3">
        <f>M2105</f>
        <v>965324.09999999986</v>
      </c>
      <c r="N2165" s="16" t="s">
        <v>77</v>
      </c>
      <c r="O2165" s="36">
        <f>(O2161+O2162)-(O2100+O2101)</f>
        <v>-2853.0400000000009</v>
      </c>
      <c r="P2165" s="37">
        <f>O2164-O2165</f>
        <v>4068.1600000000008</v>
      </c>
      <c r="Q2165" s="14"/>
      <c r="R2165" s="18"/>
      <c r="S2165" s="16">
        <f>G2165</f>
        <v>0</v>
      </c>
      <c r="T2165" s="18">
        <f t="shared" si="711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2"/>
        <v>76912.65999999996</v>
      </c>
      <c r="AA2165" s="15"/>
      <c r="AB2165" s="24"/>
      <c r="AC2165" s="15" t="str">
        <f t="shared" si="721"/>
        <v>Pagamento contributi impiegate</v>
      </c>
      <c r="AD2165" s="25"/>
      <c r="AE2165" s="62">
        <f t="shared" si="722"/>
        <v>0</v>
      </c>
      <c r="AF2165" s="63">
        <f t="shared" si="719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3"/>
        <v>0</v>
      </c>
      <c r="AP2165" s="15"/>
      <c r="AR2165" s="14"/>
      <c r="AS2165" s="18"/>
      <c r="AT2165" s="16">
        <v>0</v>
      </c>
      <c r="AU2165" s="18">
        <f t="shared" si="714"/>
        <v>0</v>
      </c>
      <c r="AV2165" s="15"/>
      <c r="AX2165" s="14"/>
      <c r="AY2165" s="18"/>
      <c r="AZ2165" s="16">
        <v>0</v>
      </c>
      <c r="BA2165" s="18">
        <f t="shared" si="715"/>
        <v>0</v>
      </c>
      <c r="BB2165" s="15"/>
      <c r="BD2165" s="14"/>
      <c r="BE2165" s="18"/>
      <c r="BF2165" s="16">
        <v>0</v>
      </c>
      <c r="BG2165" s="18">
        <f t="shared" si="716"/>
        <v>0</v>
      </c>
      <c r="BH2165" s="15"/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1206708.5800000003</v>
      </c>
      <c r="M2166" s="3">
        <f>M2164+M2165</f>
        <v>966539.21999999986</v>
      </c>
      <c r="N2166" s="16" t="s">
        <v>80</v>
      </c>
      <c r="O2166" s="38">
        <f>O2163+O2164-O2165</f>
        <v>6302.4800000000032</v>
      </c>
      <c r="P2166" s="39">
        <f>O2166-O2163</f>
        <v>4068.1600000000008</v>
      </c>
      <c r="Q2166" s="14"/>
      <c r="R2166" s="18"/>
      <c r="S2166" s="16">
        <v>0</v>
      </c>
      <c r="T2166" s="18">
        <f t="shared" si="711"/>
        <v>83120.239999999991</v>
      </c>
      <c r="U2166" s="15"/>
      <c r="W2166" s="14"/>
      <c r="X2166" s="18"/>
      <c r="Y2166" s="16"/>
      <c r="Z2166" s="18">
        <f t="shared" si="712"/>
        <v>76912.65999999996</v>
      </c>
      <c r="AA2166" s="15"/>
      <c r="AB2166" s="24"/>
      <c r="AC2166" s="15"/>
      <c r="AD2166" s="25"/>
      <c r="AE2166" s="62">
        <f t="shared" si="722"/>
        <v>0</v>
      </c>
      <c r="AF2166" s="63">
        <f t="shared" si="719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3"/>
        <v>0</v>
      </c>
      <c r="AP2166" s="15"/>
      <c r="AR2166" s="14"/>
      <c r="AS2166" s="18"/>
      <c r="AT2166" s="16"/>
      <c r="AU2166" s="18">
        <f t="shared" si="714"/>
        <v>0</v>
      </c>
      <c r="AV2166" s="15"/>
      <c r="AX2166" s="14"/>
      <c r="AY2166" s="18"/>
      <c r="AZ2166" s="16"/>
      <c r="BA2166" s="18">
        <f t="shared" si="715"/>
        <v>0</v>
      </c>
      <c r="BB2166" s="15"/>
      <c r="BD2166" s="14"/>
      <c r="BE2166" s="18"/>
      <c r="BF2166" s="16"/>
      <c r="BG2166" s="18">
        <f t="shared" si="716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240169.36000000045</v>
      </c>
      <c r="M2167" s="40"/>
      <c r="N2167" s="29" t="s">
        <v>82</v>
      </c>
      <c r="O2167" s="41">
        <f>O2160+O2161+O2162+O2168</f>
        <v>86600.18</v>
      </c>
      <c r="P2167" s="18"/>
      <c r="Q2167" s="14"/>
      <c r="R2167" s="18"/>
      <c r="S2167" s="16">
        <f>G2167</f>
        <v>0</v>
      </c>
      <c r="T2167" s="18">
        <f t="shared" si="711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2"/>
        <v>76912.65999999996</v>
      </c>
      <c r="AA2167" s="15"/>
      <c r="AB2167" s="24"/>
      <c r="AC2167" s="15" t="str">
        <f t="shared" ref="AC2167:AC2177" si="723">C2167</f>
        <v>Pag. Bolletta Telecom  780820</v>
      </c>
      <c r="AD2167" s="25"/>
      <c r="AE2167" s="62">
        <f t="shared" si="722"/>
        <v>0</v>
      </c>
      <c r="AF2167" s="63">
        <f t="shared" si="719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3"/>
        <v>0</v>
      </c>
      <c r="AP2167" s="15"/>
      <c r="AR2167" s="14"/>
      <c r="AS2167" s="18"/>
      <c r="AT2167" s="16">
        <v>0</v>
      </c>
      <c r="AU2167" s="18">
        <f t="shared" si="714"/>
        <v>0</v>
      </c>
      <c r="AV2167" s="15"/>
      <c r="AX2167" s="14"/>
      <c r="AY2167" s="18"/>
      <c r="AZ2167" s="16">
        <v>0</v>
      </c>
      <c r="BA2167" s="18">
        <f t="shared" si="715"/>
        <v>0</v>
      </c>
      <c r="BB2167" s="15"/>
      <c r="BD2167" s="14"/>
      <c r="BE2167" s="18"/>
      <c r="BF2167" s="16">
        <v>0</v>
      </c>
      <c r="BG2167" s="18">
        <f t="shared" si="716"/>
        <v>0</v>
      </c>
      <c r="BH2167" s="15"/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-15140.069999999992</v>
      </c>
      <c r="P2168" s="18"/>
      <c r="Q2168" s="14"/>
      <c r="R2168" s="18"/>
      <c r="S2168" s="16">
        <f>G2168</f>
        <v>0</v>
      </c>
      <c r="T2168" s="18">
        <f t="shared" si="711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2"/>
        <v>76912.65999999996</v>
      </c>
      <c r="AA2168" s="15"/>
      <c r="AB2168" s="24"/>
      <c r="AC2168" s="15" t="str">
        <f t="shared" si="723"/>
        <v>Pag. Bolletta Telecom 780344</v>
      </c>
      <c r="AD2168" s="25"/>
      <c r="AE2168" s="62">
        <f t="shared" si="722"/>
        <v>0</v>
      </c>
      <c r="AF2168" s="63">
        <f t="shared" si="719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3"/>
        <v>0</v>
      </c>
      <c r="AP2168" s="15"/>
      <c r="AR2168" s="14"/>
      <c r="AS2168" s="18"/>
      <c r="AT2168" s="16">
        <v>0</v>
      </c>
      <c r="AU2168" s="18">
        <f t="shared" si="714"/>
        <v>0</v>
      </c>
      <c r="AV2168" s="15"/>
      <c r="AX2168" s="14"/>
      <c r="AY2168" s="18"/>
      <c r="AZ2168" s="16">
        <v>0</v>
      </c>
      <c r="BA2168" s="18">
        <f t="shared" si="715"/>
        <v>0</v>
      </c>
      <c r="BB2168" s="15"/>
      <c r="BD2168" s="14"/>
      <c r="BE2168" s="18"/>
      <c r="BF2168" s="16">
        <v>0</v>
      </c>
      <c r="BG2168" s="18">
        <f t="shared" si="716"/>
        <v>0</v>
      </c>
      <c r="BH2168" s="15"/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1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2"/>
        <v>76912.65999999996</v>
      </c>
      <c r="AA2169" s="15"/>
      <c r="AB2169" s="24"/>
      <c r="AC2169" s="15" t="str">
        <f t="shared" si="723"/>
        <v>Pag. Bolletta Telecom</v>
      </c>
      <c r="AD2169" s="25"/>
      <c r="AE2169" s="62">
        <f t="shared" si="722"/>
        <v>0</v>
      </c>
      <c r="AF2169" s="63">
        <f t="shared" si="719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3"/>
        <v>0</v>
      </c>
      <c r="AP2169" s="15"/>
      <c r="AR2169" s="14"/>
      <c r="AS2169" s="18"/>
      <c r="AT2169" s="16">
        <v>0</v>
      </c>
      <c r="AU2169" s="18">
        <f t="shared" si="714"/>
        <v>0</v>
      </c>
      <c r="AV2169" s="15"/>
      <c r="AX2169" s="14"/>
      <c r="AY2169" s="18"/>
      <c r="AZ2169" s="16">
        <v>0</v>
      </c>
      <c r="BA2169" s="18">
        <f t="shared" si="715"/>
        <v>0</v>
      </c>
      <c r="BB2169" s="15"/>
      <c r="BD2169" s="14"/>
      <c r="BE2169" s="18"/>
      <c r="BF2169" s="16">
        <v>0</v>
      </c>
      <c r="BG2169" s="18">
        <f t="shared" si="716"/>
        <v>0</v>
      </c>
      <c r="BH2169" s="15"/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201" si="724">(R2170-S2170)+T2169</f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201" si="725">(X2170-Y2170)+Z2169</f>
        <v>76912.65999999996</v>
      </c>
      <c r="AA2170" s="15"/>
      <c r="AB2170" s="24"/>
      <c r="AC2170" s="15" t="str">
        <f t="shared" si="723"/>
        <v xml:space="preserve">PAG. BOLLETTA ENEL  </v>
      </c>
      <c r="AD2170" s="25"/>
      <c r="AE2170" s="62">
        <f t="shared" si="722"/>
        <v>0</v>
      </c>
      <c r="AF2170" s="63">
        <f t="shared" si="719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201" si="726">(AM2170-AN2170)+AO2169</f>
        <v>0</v>
      </c>
      <c r="AP2170" s="15"/>
      <c r="AR2170" s="14"/>
      <c r="AS2170" s="18"/>
      <c r="AT2170" s="16">
        <v>0</v>
      </c>
      <c r="AU2170" s="18">
        <f t="shared" ref="AU2170:AU2201" si="727">(AS2170-AT2170)+AU2169</f>
        <v>0</v>
      </c>
      <c r="AV2170" s="15"/>
      <c r="AX2170" s="14"/>
      <c r="AY2170" s="18"/>
      <c r="AZ2170" s="16">
        <v>0</v>
      </c>
      <c r="BA2170" s="18">
        <f t="shared" ref="BA2170:BA2201" si="728">(AY2170-AZ2170)+BA2169</f>
        <v>0</v>
      </c>
      <c r="BB2170" s="15"/>
      <c r="BD2170" s="14"/>
      <c r="BE2170" s="18"/>
      <c r="BF2170" s="16">
        <v>0</v>
      </c>
      <c r="BG2170" s="18">
        <f t="shared" ref="BG2170:BG2201" si="729">(BE2170-BF2170)+BG2169</f>
        <v>0</v>
      </c>
      <c r="BH2170" s="15"/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171708.86999999994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4"/>
        <v>83120.239999999991</v>
      </c>
      <c r="U2171" s="15"/>
      <c r="W2171" s="14"/>
      <c r="X2171" s="18"/>
      <c r="Y2171" s="16">
        <v>0</v>
      </c>
      <c r="Z2171" s="18">
        <f t="shared" si="725"/>
        <v>76912.65999999996</v>
      </c>
      <c r="AA2171" s="15"/>
      <c r="AB2171" s="24"/>
      <c r="AC2171" s="15" t="str">
        <f t="shared" si="723"/>
        <v>Locazione immobili</v>
      </c>
      <c r="AD2171" s="25"/>
      <c r="AE2171" s="62">
        <f t="shared" si="722"/>
        <v>0</v>
      </c>
      <c r="AF2171" s="63">
        <f t="shared" si="719"/>
        <v>9547.4</v>
      </c>
      <c r="AG2171" s="25"/>
      <c r="AH2171" s="24"/>
      <c r="AI2171" s="26">
        <v>0</v>
      </c>
      <c r="AJ2171" s="25"/>
      <c r="AL2171" s="14"/>
      <c r="AM2171" s="18"/>
      <c r="AN2171" s="16">
        <v>0</v>
      </c>
      <c r="AO2171" s="18">
        <f t="shared" si="726"/>
        <v>0</v>
      </c>
      <c r="AP2171" s="15"/>
      <c r="AR2171" s="14"/>
      <c r="AS2171" s="18"/>
      <c r="AT2171" s="16">
        <v>0</v>
      </c>
      <c r="AU2171" s="18">
        <f t="shared" si="727"/>
        <v>0</v>
      </c>
      <c r="AV2171" s="15"/>
      <c r="AX2171" s="14"/>
      <c r="AY2171" s="18"/>
      <c r="AZ2171" s="16">
        <v>0</v>
      </c>
      <c r="BA2171" s="18">
        <f t="shared" si="728"/>
        <v>0</v>
      </c>
      <c r="BB2171" s="15"/>
      <c r="BD2171" s="14"/>
      <c r="BE2171" s="18"/>
      <c r="BF2171" s="16">
        <v>0</v>
      </c>
      <c r="BG2171" s="18">
        <f t="shared" si="729"/>
        <v>0</v>
      </c>
      <c r="BH2171" s="15"/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4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5"/>
        <v>76912.65999999996</v>
      </c>
      <c r="AA2172" s="15"/>
      <c r="AB2172" s="24"/>
      <c r="AC2172" s="15" t="str">
        <f t="shared" si="723"/>
        <v>Spese condominiali</v>
      </c>
      <c r="AD2172" s="25"/>
      <c r="AE2172" s="62">
        <f t="shared" si="722"/>
        <v>0</v>
      </c>
      <c r="AF2172" s="63">
        <f t="shared" si="719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26"/>
        <v>0</v>
      </c>
      <c r="AP2172" s="15"/>
      <c r="AR2172" s="14"/>
      <c r="AS2172" s="18"/>
      <c r="AT2172" s="16">
        <v>0</v>
      </c>
      <c r="AU2172" s="18">
        <f t="shared" si="727"/>
        <v>0</v>
      </c>
      <c r="AV2172" s="15"/>
      <c r="AX2172" s="14"/>
      <c r="AY2172" s="18"/>
      <c r="AZ2172" s="16">
        <v>0</v>
      </c>
      <c r="BA2172" s="18">
        <f t="shared" si="728"/>
        <v>0</v>
      </c>
      <c r="BB2172" s="15"/>
      <c r="BD2172" s="14"/>
      <c r="BE2172" s="18"/>
      <c r="BF2172" s="16">
        <v>0</v>
      </c>
      <c r="BG2172" s="18">
        <f t="shared" si="729"/>
        <v>0</v>
      </c>
      <c r="BH2172" s="15"/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>K2112</f>
        <v>SOMMA SOSPESO 10/11</v>
      </c>
      <c r="L2173" s="107">
        <f>L2112</f>
        <v>114.5</v>
      </c>
      <c r="M2173" s="16" t="s">
        <v>26</v>
      </c>
      <c r="N2173" s="16" t="s">
        <v>27</v>
      </c>
      <c r="O2173" s="16"/>
      <c r="P2173" s="18"/>
      <c r="Q2173" s="14"/>
      <c r="R2173" s="18"/>
      <c r="S2173" s="16">
        <v>0</v>
      </c>
      <c r="T2173" s="18">
        <f t="shared" si="724"/>
        <v>83120.239999999991</v>
      </c>
      <c r="U2173" s="15"/>
      <c r="W2173" s="14"/>
      <c r="X2173" s="18"/>
      <c r="Y2173" s="16"/>
      <c r="Z2173" s="18">
        <f t="shared" si="725"/>
        <v>76912.65999999996</v>
      </c>
      <c r="AA2173" s="15"/>
      <c r="AB2173" s="24"/>
      <c r="AC2173" s="15" t="str">
        <f t="shared" si="723"/>
        <v>TOT. SPESE AFFITTO  TEL. LUCE</v>
      </c>
      <c r="AD2173" s="25"/>
      <c r="AE2173" s="62">
        <f t="shared" si="722"/>
        <v>0</v>
      </c>
      <c r="AF2173" s="63">
        <f t="shared" si="719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26"/>
        <v>0</v>
      </c>
      <c r="AP2173" s="15"/>
      <c r="AR2173" s="14"/>
      <c r="AS2173" s="18"/>
      <c r="AT2173" s="16"/>
      <c r="AU2173" s="18">
        <f t="shared" si="727"/>
        <v>0</v>
      </c>
      <c r="AV2173" s="15"/>
      <c r="AX2173" s="14"/>
      <c r="AY2173" s="18"/>
      <c r="AZ2173" s="16"/>
      <c r="BA2173" s="18">
        <f t="shared" si="728"/>
        <v>0</v>
      </c>
      <c r="BB2173" s="15"/>
      <c r="BD2173" s="14"/>
      <c r="BE2173" s="18"/>
      <c r="BF2173" s="16"/>
      <c r="BG2173" s="18">
        <f t="shared" si="729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97</v>
      </c>
      <c r="D2174" s="16"/>
      <c r="E2174" s="16"/>
      <c r="F2174" s="16"/>
      <c r="G2174" s="16">
        <v>0</v>
      </c>
      <c r="H2174" s="16"/>
      <c r="I2174" s="4"/>
      <c r="J2174" s="14"/>
      <c r="K2174" s="50" t="s">
        <v>95</v>
      </c>
      <c r="L2174" s="107">
        <f t="shared" ref="L2174:L2179" si="730">L2113</f>
        <v>294.5</v>
      </c>
      <c r="M2174" s="16" t="s">
        <v>96</v>
      </c>
      <c r="N2174" s="16">
        <v>0</v>
      </c>
      <c r="O2174" s="16"/>
      <c r="P2174" s="18"/>
      <c r="Q2174" s="14"/>
      <c r="R2174" s="18"/>
      <c r="S2174" s="16">
        <f>G2174</f>
        <v>0</v>
      </c>
      <c r="T2174" s="18">
        <f t="shared" si="724"/>
        <v>83120.239999999991</v>
      </c>
      <c r="U2174" s="15"/>
      <c r="W2174" s="14"/>
      <c r="X2174" s="18">
        <v>0</v>
      </c>
      <c r="Y2174" s="16">
        <v>0</v>
      </c>
      <c r="Z2174" s="18">
        <f t="shared" si="725"/>
        <v>76912.65999999996</v>
      </c>
      <c r="AA2174" s="15"/>
      <c r="AB2174" s="24"/>
      <c r="AC2174" s="15" t="str">
        <f t="shared" si="723"/>
        <v xml:space="preserve">RIVALSA </v>
      </c>
      <c r="AD2174" s="25"/>
      <c r="AE2174" s="62">
        <f t="shared" si="722"/>
        <v>0</v>
      </c>
      <c r="AF2174" s="63">
        <f t="shared" si="719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26"/>
        <v>0</v>
      </c>
      <c r="AP2174" s="15"/>
      <c r="AR2174" s="14"/>
      <c r="AS2174" s="18"/>
      <c r="AT2174" s="16"/>
      <c r="AU2174" s="18">
        <f t="shared" si="727"/>
        <v>0</v>
      </c>
      <c r="AV2174" s="15"/>
      <c r="AX2174" s="14"/>
      <c r="AY2174" s="18"/>
      <c r="AZ2174" s="16"/>
      <c r="BA2174" s="18">
        <f t="shared" si="728"/>
        <v>0</v>
      </c>
      <c r="BB2174" s="15"/>
      <c r="BD2174" s="14"/>
      <c r="BE2174" s="18"/>
      <c r="BF2174" s="16"/>
      <c r="BG2174" s="18">
        <f t="shared" si="729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100</v>
      </c>
      <c r="D2175" s="16"/>
      <c r="E2175" s="16"/>
      <c r="F2175" s="16"/>
      <c r="G2175" s="16">
        <v>0</v>
      </c>
      <c r="H2175" s="16"/>
      <c r="I2175" s="4"/>
      <c r="J2175" s="14"/>
      <c r="K2175" s="50" t="s">
        <v>98</v>
      </c>
      <c r="L2175" s="107">
        <f t="shared" si="730"/>
        <v>236.02</v>
      </c>
      <c r="M2175" s="16" t="s">
        <v>99</v>
      </c>
      <c r="N2175" s="16">
        <v>504.5</v>
      </c>
      <c r="O2175" s="16"/>
      <c r="P2175" s="18"/>
      <c r="Q2175" s="14"/>
      <c r="R2175" s="18"/>
      <c r="S2175" s="16">
        <f>G2175</f>
        <v>0</v>
      </c>
      <c r="T2175" s="18">
        <f t="shared" si="724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5"/>
        <v>76912.65999999996</v>
      </c>
      <c r="AA2175" s="15"/>
      <c r="AB2175" s="24"/>
      <c r="AC2175" s="15" t="str">
        <f t="shared" si="723"/>
        <v>COMMERCIALISTA</v>
      </c>
      <c r="AD2175" s="25"/>
      <c r="AE2175" s="62">
        <f t="shared" si="722"/>
        <v>0</v>
      </c>
      <c r="AF2175" s="63">
        <f t="shared" si="719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26"/>
        <v>0</v>
      </c>
      <c r="AP2175" s="15"/>
      <c r="AR2175" s="14"/>
      <c r="AS2175" s="18"/>
      <c r="AT2175" s="16">
        <v>0</v>
      </c>
      <c r="AU2175" s="18">
        <f t="shared" si="727"/>
        <v>0</v>
      </c>
      <c r="AV2175" s="15"/>
      <c r="AX2175" s="14"/>
      <c r="AY2175" s="18"/>
      <c r="AZ2175" s="16">
        <v>0</v>
      </c>
      <c r="BA2175" s="18">
        <f t="shared" si="728"/>
        <v>0</v>
      </c>
      <c r="BB2175" s="15"/>
      <c r="BD2175" s="14"/>
      <c r="BE2175" s="18"/>
      <c r="BF2175" s="16">
        <v>0</v>
      </c>
      <c r="BG2175" s="18">
        <f t="shared" si="729"/>
        <v>0</v>
      </c>
      <c r="BH2175" s="15"/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154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">
        <v>101</v>
      </c>
      <c r="L2176" s="107">
        <f t="shared" si="730"/>
        <v>307.5</v>
      </c>
      <c r="M2176" s="16" t="s">
        <v>102</v>
      </c>
      <c r="N2176" s="16">
        <v>0</v>
      </c>
      <c r="O2176" s="16"/>
      <c r="P2176" s="18"/>
      <c r="Q2176" s="14"/>
      <c r="R2176" s="18"/>
      <c r="S2176" s="16">
        <f>G2176</f>
        <v>0</v>
      </c>
      <c r="T2176" s="18">
        <f t="shared" si="724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5"/>
        <v>76912.65999999996</v>
      </c>
      <c r="AA2176" s="15"/>
      <c r="AB2176" s="24"/>
      <c r="AC2176" s="15" t="str">
        <f t="shared" si="723"/>
        <v>CASSA PREVIDENZA  AGENTI  + QUOTA GAA</v>
      </c>
      <c r="AD2176" s="25"/>
      <c r="AE2176" s="62">
        <f t="shared" si="722"/>
        <v>0</v>
      </c>
      <c r="AF2176" s="63">
        <f t="shared" si="719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26"/>
        <v>0</v>
      </c>
      <c r="AP2176" s="15"/>
      <c r="AR2176" s="14"/>
      <c r="AS2176" s="18"/>
      <c r="AT2176" s="16">
        <v>0</v>
      </c>
      <c r="AU2176" s="18">
        <f t="shared" si="727"/>
        <v>0</v>
      </c>
      <c r="AV2176" s="15"/>
      <c r="AX2176" s="14"/>
      <c r="AY2176" s="18"/>
      <c r="AZ2176" s="16">
        <v>0</v>
      </c>
      <c r="BA2176" s="18">
        <f t="shared" si="728"/>
        <v>0</v>
      </c>
      <c r="BB2176" s="15"/>
      <c r="BD2176" s="14"/>
      <c r="BE2176" s="18"/>
      <c r="BF2176" s="16">
        <v>0</v>
      </c>
      <c r="BG2176" s="18">
        <f t="shared" si="729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106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">
        <v>104</v>
      </c>
      <c r="L2177" s="107">
        <f t="shared" si="730"/>
        <v>100</v>
      </c>
      <c r="M2177" s="16" t="s">
        <v>105</v>
      </c>
      <c r="N2177" s="16">
        <v>0</v>
      </c>
      <c r="O2177" s="16"/>
      <c r="P2177" s="18"/>
      <c r="Q2177" s="14"/>
      <c r="R2177" s="18">
        <f>F2177</f>
        <v>0</v>
      </c>
      <c r="S2177" s="16">
        <v>0</v>
      </c>
      <c r="T2177" s="18">
        <f t="shared" si="724"/>
        <v>83120.239999999991</v>
      </c>
      <c r="U2177" s="15"/>
      <c r="W2177" s="14" t="s">
        <v>194</v>
      </c>
      <c r="X2177" s="18">
        <v>0</v>
      </c>
      <c r="Y2177" s="16"/>
      <c r="Z2177" s="18">
        <f t="shared" si="725"/>
        <v>76912.65999999996</v>
      </c>
      <c r="AA2177" s="15"/>
      <c r="AB2177" s="24"/>
      <c r="AC2177" s="15" t="str">
        <f t="shared" si="723"/>
        <v>GIROCONTO PROVV. GENERALI</v>
      </c>
      <c r="AD2177" s="25"/>
      <c r="AE2177" s="62">
        <f t="shared" si="722"/>
        <v>0</v>
      </c>
      <c r="AF2177" s="63">
        <f t="shared" si="719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26"/>
        <v>0</v>
      </c>
      <c r="AP2177" s="15"/>
      <c r="AR2177" s="14"/>
      <c r="AS2177" s="18"/>
      <c r="AT2177" s="16"/>
      <c r="AU2177" s="18">
        <f t="shared" si="727"/>
        <v>0</v>
      </c>
      <c r="AV2177" s="15"/>
      <c r="AX2177" s="14"/>
      <c r="AY2177" s="18"/>
      <c r="AZ2177" s="16"/>
      <c r="BA2177" s="18">
        <f t="shared" si="728"/>
        <v>0</v>
      </c>
      <c r="BB2177" s="15"/>
      <c r="BD2177" s="14"/>
      <c r="BE2177" s="18">
        <f>H2177</f>
        <v>0</v>
      </c>
      <c r="BF2177" s="16"/>
      <c r="BG2177" s="18">
        <f t="shared" si="729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155</v>
      </c>
      <c r="D2178" s="16"/>
      <c r="E2178" s="16"/>
      <c r="F2178" s="1">
        <v>0</v>
      </c>
      <c r="G2178" s="16">
        <v>0</v>
      </c>
      <c r="H2178" s="16"/>
      <c r="I2178" s="4"/>
      <c r="J2178" s="14"/>
      <c r="K2178" s="50" t="s">
        <v>107</v>
      </c>
      <c r="L2178" s="107">
        <f t="shared" si="730"/>
        <v>0.99</v>
      </c>
      <c r="M2178" s="16" t="s">
        <v>108</v>
      </c>
      <c r="N2178" s="16">
        <v>580.49</v>
      </c>
      <c r="O2178" s="16"/>
      <c r="P2178" s="18"/>
      <c r="Q2178" s="14"/>
      <c r="R2178" s="49">
        <f>F2178</f>
        <v>0</v>
      </c>
      <c r="S2178" s="16">
        <v>0</v>
      </c>
      <c r="T2178" s="18">
        <f t="shared" si="724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5"/>
        <v>76912.65999999996</v>
      </c>
      <c r="AA2178" s="15"/>
      <c r="AB2178" s="24"/>
      <c r="AC2178" s="64" t="s">
        <v>156</v>
      </c>
      <c r="AD2178" s="65"/>
      <c r="AE2178" s="65">
        <f t="shared" si="722"/>
        <v>0</v>
      </c>
      <c r="AF2178" s="63">
        <f t="shared" si="719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26"/>
        <v>0</v>
      </c>
      <c r="AP2178" s="15"/>
      <c r="AR2178" s="14"/>
      <c r="AS2178" s="18"/>
      <c r="AT2178" s="16">
        <v>0</v>
      </c>
      <c r="AU2178" s="18">
        <f t="shared" si="727"/>
        <v>0</v>
      </c>
      <c r="AV2178" s="15"/>
      <c r="AX2178" s="14"/>
      <c r="AY2178" s="18"/>
      <c r="AZ2178" s="16">
        <v>0</v>
      </c>
      <c r="BA2178" s="18">
        <f t="shared" si="728"/>
        <v>0</v>
      </c>
      <c r="BB2178" s="15"/>
      <c r="BD2178" s="14"/>
      <c r="BE2178" s="18"/>
      <c r="BF2178" s="16">
        <v>0</v>
      </c>
      <c r="BG2178" s="18">
        <f t="shared" si="729"/>
        <v>0</v>
      </c>
      <c r="BH2178" s="15"/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112</v>
      </c>
      <c r="D2179" s="16"/>
      <c r="E2179" s="16"/>
      <c r="F2179" s="16"/>
      <c r="G2179" s="16">
        <v>0</v>
      </c>
      <c r="H2179" s="16"/>
      <c r="I2179" s="4"/>
      <c r="J2179" s="14"/>
      <c r="K2179" s="50" t="s">
        <v>110</v>
      </c>
      <c r="L2179" s="107">
        <f t="shared" si="730"/>
        <v>700</v>
      </c>
      <c r="M2179" s="16" t="s">
        <v>111</v>
      </c>
      <c r="N2179" s="16">
        <v>0</v>
      </c>
      <c r="O2179" s="16"/>
      <c r="P2179" s="18"/>
      <c r="Q2179" s="14"/>
      <c r="R2179" s="18"/>
      <c r="S2179" s="16">
        <f>G2179</f>
        <v>0</v>
      </c>
      <c r="T2179" s="18">
        <f t="shared" si="724"/>
        <v>83120.239999999991</v>
      </c>
      <c r="U2179" s="15" t="s">
        <v>113</v>
      </c>
      <c r="W2179" s="14"/>
      <c r="X2179" s="18"/>
      <c r="Y2179" s="16">
        <v>0</v>
      </c>
      <c r="Z2179" s="18">
        <f t="shared" si="725"/>
        <v>76912.65999999996</v>
      </c>
      <c r="AA2179" s="15"/>
      <c r="AB2179" s="24"/>
      <c r="AC2179" s="15" t="str">
        <f>C2179</f>
        <v>TASSE</v>
      </c>
      <c r="AD2179" s="25"/>
      <c r="AE2179" s="62">
        <f t="shared" si="722"/>
        <v>0</v>
      </c>
      <c r="AF2179" s="63">
        <f t="shared" si="719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26"/>
        <v>0</v>
      </c>
      <c r="AP2179" s="15"/>
      <c r="AR2179" s="14"/>
      <c r="AS2179" s="18">
        <v>0</v>
      </c>
      <c r="AT2179" s="16">
        <v>0</v>
      </c>
      <c r="AU2179" s="18">
        <f t="shared" si="727"/>
        <v>0</v>
      </c>
      <c r="AV2179" s="15"/>
      <c r="AX2179" s="14"/>
      <c r="AY2179" s="18">
        <v>0</v>
      </c>
      <c r="AZ2179" s="16">
        <v>0</v>
      </c>
      <c r="BA2179" s="18">
        <f t="shared" si="728"/>
        <v>0</v>
      </c>
      <c r="BB2179" s="15"/>
      <c r="BD2179" s="14"/>
      <c r="BE2179" s="18">
        <v>0</v>
      </c>
      <c r="BF2179" s="16">
        <v>0</v>
      </c>
      <c r="BG2179" s="18">
        <f t="shared" si="729"/>
        <v>0</v>
      </c>
      <c r="BH2179" s="15"/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114</v>
      </c>
      <c r="D2180" s="16"/>
      <c r="E2180" s="16"/>
      <c r="F2180" s="16">
        <v>0</v>
      </c>
      <c r="G2180" s="16">
        <v>0</v>
      </c>
      <c r="H2180" s="16"/>
      <c r="I2180" s="4"/>
      <c r="J2180" s="14"/>
      <c r="K2180" s="152" t="s">
        <v>119</v>
      </c>
      <c r="L2180" s="106"/>
      <c r="M2180" s="162" t="s">
        <v>442</v>
      </c>
      <c r="N2180" s="162">
        <f>SUM(N2174:N2179)</f>
        <v>1084.99</v>
      </c>
      <c r="O2180" s="16"/>
      <c r="P2180" s="18"/>
      <c r="Q2180" s="14"/>
      <c r="R2180" s="18"/>
      <c r="S2180" s="16">
        <f>G2180</f>
        <v>0</v>
      </c>
      <c r="T2180" s="18">
        <f t="shared" si="724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5"/>
        <v>76912.65999999996</v>
      </c>
      <c r="AA2180" s="15"/>
      <c r="AB2180" s="24"/>
      <c r="AC2180" s="15" t="str">
        <f>C2180</f>
        <v>PREL.  ACC. PER AMM-  GIGI</v>
      </c>
      <c r="AD2180" s="25"/>
      <c r="AE2180" s="62">
        <f t="shared" si="722"/>
        <v>0</v>
      </c>
      <c r="AF2180" s="63">
        <f t="shared" si="719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26"/>
        <v>0</v>
      </c>
      <c r="AP2180" s="15"/>
      <c r="AR2180" s="14"/>
      <c r="AS2180" s="18">
        <v>0</v>
      </c>
      <c r="AT2180" s="16">
        <v>0</v>
      </c>
      <c r="AU2180" s="18">
        <f t="shared" si="727"/>
        <v>0</v>
      </c>
      <c r="AV2180" s="15"/>
      <c r="AX2180" s="14"/>
      <c r="AY2180" s="18">
        <v>0</v>
      </c>
      <c r="AZ2180" s="16">
        <v>0</v>
      </c>
      <c r="BA2180" s="18">
        <f t="shared" si="728"/>
        <v>0</v>
      </c>
      <c r="BB2180" s="15"/>
      <c r="BD2180" s="14"/>
      <c r="BE2180" s="18">
        <v>0</v>
      </c>
      <c r="BF2180" s="16">
        <v>0</v>
      </c>
      <c r="BG2180" s="18">
        <f t="shared" si="729"/>
        <v>0</v>
      </c>
      <c r="BH2180" s="15"/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115</v>
      </c>
      <c r="D2181" s="16"/>
      <c r="E2181" s="16"/>
      <c r="F2181" s="16">
        <v>0</v>
      </c>
      <c r="G2181" s="16">
        <v>0</v>
      </c>
      <c r="H2181" s="16"/>
      <c r="I2181" s="4"/>
      <c r="J2181" s="14"/>
      <c r="K2181" s="50"/>
      <c r="L2181" s="107"/>
      <c r="M2181" s="16"/>
      <c r="N2181" s="16"/>
      <c r="O2181" s="16"/>
      <c r="P2181" s="18"/>
      <c r="Q2181" s="14"/>
      <c r="R2181" s="18">
        <v>0</v>
      </c>
      <c r="S2181" s="16">
        <f>G2181</f>
        <v>0</v>
      </c>
      <c r="T2181" s="18">
        <f t="shared" si="724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5"/>
        <v>76912.65999999996</v>
      </c>
      <c r="AA2181" s="15"/>
      <c r="AB2181" s="24"/>
      <c r="AC2181" s="15" t="str">
        <f>C2181</f>
        <v>PREL.  ACC. PER AMM-. RENZO</v>
      </c>
      <c r="AD2181" s="25"/>
      <c r="AE2181" s="62">
        <f t="shared" si="722"/>
        <v>0</v>
      </c>
      <c r="AF2181" s="63">
        <f t="shared" si="719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26"/>
        <v>0</v>
      </c>
      <c r="AP2181" s="15"/>
      <c r="AR2181" s="14"/>
      <c r="AS2181" s="18">
        <v>0</v>
      </c>
      <c r="AT2181" s="16"/>
      <c r="AU2181" s="18">
        <f t="shared" si="727"/>
        <v>0</v>
      </c>
      <c r="AV2181" s="15"/>
      <c r="AX2181" s="14"/>
      <c r="AY2181" s="18">
        <v>0</v>
      </c>
      <c r="AZ2181" s="16"/>
      <c r="BA2181" s="18">
        <f t="shared" si="728"/>
        <v>0</v>
      </c>
      <c r="BB2181" s="15"/>
      <c r="BD2181" s="14"/>
      <c r="BE2181" s="18">
        <v>0</v>
      </c>
      <c r="BF2181" s="16"/>
      <c r="BG2181" s="18">
        <f t="shared" si="729"/>
        <v>0</v>
      </c>
      <c r="BH2181" s="15"/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/>
      <c r="B2182" s="15"/>
      <c r="C2182" s="15" t="s">
        <v>116</v>
      </c>
      <c r="D2182" s="16"/>
      <c r="E2182" s="16"/>
      <c r="F2182" s="16">
        <v>0</v>
      </c>
      <c r="G2182" s="16"/>
      <c r="H2182" s="16"/>
      <c r="I2182" s="4"/>
      <c r="J2182" s="14"/>
      <c r="K2182" s="50"/>
      <c r="L2182" s="107"/>
      <c r="M2182" s="16"/>
      <c r="N2182" s="16"/>
      <c r="O2182" s="16"/>
      <c r="P2182" s="18"/>
      <c r="Q2182" s="14"/>
      <c r="R2182" s="18">
        <v>0</v>
      </c>
      <c r="S2182" s="16">
        <v>0</v>
      </c>
      <c r="T2182" s="18">
        <f t="shared" si="724"/>
        <v>83120.239999999991</v>
      </c>
      <c r="U2182" s="15"/>
      <c r="W2182" s="14"/>
      <c r="X2182" s="18">
        <f>F2182</f>
        <v>0</v>
      </c>
      <c r="Y2182" s="16">
        <v>0</v>
      </c>
      <c r="Z2182" s="18">
        <f t="shared" si="725"/>
        <v>76912.65999999996</v>
      </c>
      <c r="AA2182" s="15" t="str">
        <f>C2182</f>
        <v>VERSAMENTO</v>
      </c>
      <c r="AB2182" s="24"/>
      <c r="AC2182" s="15"/>
      <c r="AD2182" s="25"/>
      <c r="AE2182" s="62"/>
      <c r="AF2182" s="63"/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26"/>
        <v>0</v>
      </c>
      <c r="AP2182" s="15"/>
      <c r="AR2182" s="14"/>
      <c r="AS2182" s="18">
        <v>0</v>
      </c>
      <c r="AT2182" s="16"/>
      <c r="AU2182" s="18">
        <f t="shared" si="727"/>
        <v>0</v>
      </c>
      <c r="AV2182" s="15"/>
      <c r="AX2182" s="14"/>
      <c r="AY2182" s="18">
        <v>0</v>
      </c>
      <c r="AZ2182" s="16"/>
      <c r="BA2182" s="18">
        <f t="shared" si="728"/>
        <v>0</v>
      </c>
      <c r="BB2182" s="15"/>
      <c r="BD2182" s="14"/>
      <c r="BE2182" s="18">
        <v>0</v>
      </c>
      <c r="BF2182" s="16"/>
      <c r="BG2182" s="18">
        <f t="shared" si="729"/>
        <v>0</v>
      </c>
      <c r="BH2182" s="15"/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/>
      <c r="C2183" s="15" t="s">
        <v>116</v>
      </c>
      <c r="D2183" s="16"/>
      <c r="E2183" s="16"/>
      <c r="F2183" s="16">
        <v>0</v>
      </c>
      <c r="G2183" s="16"/>
      <c r="H2183" s="16">
        <v>0</v>
      </c>
      <c r="I2183" s="4"/>
      <c r="J2183" s="14"/>
      <c r="K2183" s="50">
        <f t="shared" ref="K2183:N2184" si="731">K2122</f>
        <v>0</v>
      </c>
      <c r="L2183" s="107">
        <f t="shared" si="731"/>
        <v>0</v>
      </c>
      <c r="M2183" s="16">
        <f t="shared" si="731"/>
        <v>0</v>
      </c>
      <c r="N2183" s="16">
        <f t="shared" si="731"/>
        <v>0</v>
      </c>
      <c r="O2183" s="16"/>
      <c r="P2183" s="18"/>
      <c r="Q2183" s="14"/>
      <c r="R2183" s="18">
        <v>0</v>
      </c>
      <c r="S2183" s="16">
        <v>0</v>
      </c>
      <c r="T2183" s="18">
        <f t="shared" si="724"/>
        <v>83120.239999999991</v>
      </c>
      <c r="U2183" s="15"/>
      <c r="W2183" s="14"/>
      <c r="X2183" s="18">
        <f>F2183</f>
        <v>0</v>
      </c>
      <c r="Y2183" s="16"/>
      <c r="Z2183" s="18">
        <f t="shared" si="725"/>
        <v>76912.65999999996</v>
      </c>
      <c r="AA2183" s="15"/>
      <c r="AB2183" s="24"/>
      <c r="AC2183" s="15"/>
      <c r="AD2183" s="25"/>
      <c r="AE2183" s="62"/>
      <c r="AF2183" s="63"/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26"/>
        <v>0</v>
      </c>
      <c r="AP2183" s="15"/>
      <c r="AR2183" s="14"/>
      <c r="AS2183" s="18">
        <v>0</v>
      </c>
      <c r="AT2183" s="16"/>
      <c r="AU2183" s="18">
        <f t="shared" si="727"/>
        <v>0</v>
      </c>
      <c r="AV2183" s="15"/>
      <c r="AX2183" s="14"/>
      <c r="AY2183" s="18">
        <v>0</v>
      </c>
      <c r="AZ2183" s="16"/>
      <c r="BA2183" s="18">
        <f t="shared" si="728"/>
        <v>0</v>
      </c>
      <c r="BB2183" s="15"/>
      <c r="BD2183" s="14"/>
      <c r="BE2183" s="18">
        <v>0</v>
      </c>
      <c r="BF2183" s="16"/>
      <c r="BG2183" s="18">
        <f t="shared" si="729"/>
        <v>0</v>
      </c>
      <c r="BH2183" s="15"/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/>
      <c r="B2184" s="15"/>
      <c r="C2184" s="15" t="s">
        <v>116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731"/>
        <v>BONIFICO 8/2 CAMPO ANTONINO</v>
      </c>
      <c r="L2184" s="107">
        <f t="shared" si="731"/>
        <v>0.01</v>
      </c>
      <c r="M2184" s="16" t="str">
        <f t="shared" si="731"/>
        <v>GALLARATE 14/2</v>
      </c>
      <c r="N2184" s="16">
        <f t="shared" si="731"/>
        <v>13598.5</v>
      </c>
      <c r="O2184" s="16"/>
      <c r="P2184" s="18"/>
      <c r="Q2184" s="14"/>
      <c r="R2184" s="18">
        <v>0</v>
      </c>
      <c r="S2184" s="16">
        <v>0</v>
      </c>
      <c r="T2184" s="18">
        <f t="shared" si="724"/>
        <v>83120.239999999991</v>
      </c>
      <c r="U2184" s="15"/>
      <c r="W2184" s="14"/>
      <c r="X2184" s="18">
        <f>F2184</f>
        <v>0</v>
      </c>
      <c r="Y2184" s="16"/>
      <c r="Z2184" s="18">
        <f t="shared" si="725"/>
        <v>76912.65999999996</v>
      </c>
      <c r="AA2184" s="15"/>
      <c r="AB2184" s="24"/>
      <c r="AC2184" s="15"/>
      <c r="AD2184" s="25"/>
      <c r="AE2184" s="62"/>
      <c r="AF2184" s="63"/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26"/>
        <v>0</v>
      </c>
      <c r="AP2184" s="15"/>
      <c r="AR2184" s="14"/>
      <c r="AS2184" s="18">
        <v>0</v>
      </c>
      <c r="AT2184" s="16"/>
      <c r="AU2184" s="18">
        <f t="shared" si="727"/>
        <v>0</v>
      </c>
      <c r="AV2184" s="15"/>
      <c r="AX2184" s="14"/>
      <c r="AY2184" s="18">
        <v>0</v>
      </c>
      <c r="AZ2184" s="16"/>
      <c r="BA2184" s="18">
        <f t="shared" si="728"/>
        <v>0</v>
      </c>
      <c r="BB2184" s="15"/>
      <c r="BD2184" s="14"/>
      <c r="BE2184" s="18">
        <v>0</v>
      </c>
      <c r="BF2184" s="16"/>
      <c r="BG2184" s="18">
        <f t="shared" si="729"/>
        <v>0</v>
      </c>
      <c r="BH2184" s="15"/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116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>M2124</f>
        <v>BONIFICO LA SCALA 13/2</v>
      </c>
      <c r="N2185" s="16">
        <f>N2124</f>
        <v>0.01</v>
      </c>
      <c r="O2185" s="16"/>
      <c r="P2185" s="18"/>
      <c r="Q2185" s="14"/>
      <c r="R2185" s="18">
        <v>0</v>
      </c>
      <c r="S2185" s="16">
        <v>0</v>
      </c>
      <c r="T2185" s="18">
        <f t="shared" si="724"/>
        <v>83120.239999999991</v>
      </c>
      <c r="U2185" s="15"/>
      <c r="W2185" s="14"/>
      <c r="X2185" s="18">
        <f>F2185</f>
        <v>0</v>
      </c>
      <c r="Y2185" s="16">
        <v>0</v>
      </c>
      <c r="Z2185" s="18">
        <f t="shared" si="725"/>
        <v>76912.65999999996</v>
      </c>
      <c r="AA2185" s="15" t="str">
        <f>C2185</f>
        <v>VERSAMENTO</v>
      </c>
      <c r="AB2185" s="24"/>
      <c r="AC2185" s="15"/>
      <c r="AD2185" s="25"/>
      <c r="AE2185" s="62"/>
      <c r="AF2185" s="63"/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26"/>
        <v>0</v>
      </c>
      <c r="AP2185" s="15"/>
      <c r="AR2185" s="14"/>
      <c r="AS2185" s="18">
        <v>0</v>
      </c>
      <c r="AT2185" s="16"/>
      <c r="AU2185" s="18">
        <f t="shared" si="727"/>
        <v>0</v>
      </c>
      <c r="AV2185" s="15"/>
      <c r="AX2185" s="14"/>
      <c r="AY2185" s="18">
        <v>0</v>
      </c>
      <c r="AZ2185" s="16"/>
      <c r="BA2185" s="18">
        <f t="shared" si="728"/>
        <v>0</v>
      </c>
      <c r="BB2185" s="15"/>
      <c r="BD2185" s="14"/>
      <c r="BE2185" s="18">
        <v>0</v>
      </c>
      <c r="BF2185" s="16"/>
      <c r="BG2185" s="18">
        <f t="shared" si="729"/>
        <v>0</v>
      </c>
      <c r="BH2185" s="15"/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116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119</v>
      </c>
      <c r="L2186" s="16">
        <f>SUM(L2173:L2185)</f>
        <v>1753.52</v>
      </c>
      <c r="M2186" s="16" t="s">
        <v>461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4"/>
        <v>83120.239999999991</v>
      </c>
      <c r="U2186" s="15"/>
      <c r="W2186" s="14"/>
      <c r="X2186" s="18">
        <v>0</v>
      </c>
      <c r="Y2186" s="16"/>
      <c r="Z2186" s="18">
        <f t="shared" si="725"/>
        <v>76912.65999999996</v>
      </c>
      <c r="AA2186" s="15" t="str">
        <f>C2186</f>
        <v>VERSAMENTO</v>
      </c>
      <c r="AB2186" s="24"/>
      <c r="AC2186" s="15"/>
      <c r="AD2186" s="25"/>
      <c r="AE2186" s="62"/>
      <c r="AF2186" s="63"/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26"/>
        <v>0</v>
      </c>
      <c r="AP2186" s="15"/>
      <c r="AR2186" s="14"/>
      <c r="AS2186" s="18">
        <v>0</v>
      </c>
      <c r="AT2186" s="16"/>
      <c r="AU2186" s="18">
        <f t="shared" si="727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728"/>
        <v>0</v>
      </c>
      <c r="BB2186" s="15"/>
      <c r="BD2186" s="14"/>
      <c r="BE2186" s="18">
        <v>0</v>
      </c>
      <c r="BF2186" s="16"/>
      <c r="BG2186" s="18">
        <f t="shared" si="729"/>
        <v>0</v>
      </c>
      <c r="BH2186" s="15"/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175</v>
      </c>
      <c r="D2187" s="16"/>
      <c r="E2187" s="16"/>
      <c r="F2187" s="16">
        <v>11736.97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16866.489999999998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724"/>
        <v>83120.239999999991</v>
      </c>
      <c r="U2187" s="15"/>
      <c r="W2187" s="14"/>
      <c r="X2187" s="18">
        <f>F2187</f>
        <v>11736.97</v>
      </c>
      <c r="Y2187" s="16">
        <f>G2187</f>
        <v>0</v>
      </c>
      <c r="Z2187" s="18">
        <f t="shared" si="725"/>
        <v>88649.629999999961</v>
      </c>
      <c r="AA2187" s="15" t="str">
        <f>C2187</f>
        <v>BONIFICI</v>
      </c>
      <c r="AB2187" s="24"/>
      <c r="AC2187" s="15"/>
      <c r="AD2187" s="25"/>
      <c r="AE2187" s="62"/>
      <c r="AF2187" s="63"/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26"/>
        <v>0</v>
      </c>
      <c r="AP2187" s="15"/>
      <c r="AR2187" s="14"/>
      <c r="AS2187" s="18">
        <v>0</v>
      </c>
      <c r="AT2187" s="16"/>
      <c r="AU2187" s="18">
        <f t="shared" si="727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28"/>
        <v>0</v>
      </c>
      <c r="BB2187" s="15"/>
      <c r="BD2187" s="14"/>
      <c r="BE2187" s="18">
        <v>0</v>
      </c>
      <c r="BF2187" s="16"/>
      <c r="BG2187" s="18">
        <f t="shared" si="729"/>
        <v>0</v>
      </c>
      <c r="BH2187" s="15"/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120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-761.29</v>
      </c>
      <c r="I2188" s="4"/>
      <c r="J2188" s="14"/>
      <c r="K2188" s="53">
        <f>A2137</f>
        <v>45338</v>
      </c>
      <c r="L2188" s="3">
        <f>D2137+D2138-E2142+D2139-E2139+D2142-E2137+B2140</f>
        <v>16141.1</v>
      </c>
      <c r="M2188" s="3"/>
      <c r="N2188" s="3"/>
      <c r="O2188" s="16"/>
      <c r="P2188" s="18"/>
      <c r="Q2188" s="14"/>
      <c r="R2188" s="18"/>
      <c r="S2188" s="16"/>
      <c r="T2188" s="18">
        <f t="shared" si="724"/>
        <v>83120.239999999991</v>
      </c>
      <c r="U2188" s="15"/>
      <c r="W2188" s="14"/>
      <c r="X2188" s="18"/>
      <c r="Y2188" s="1">
        <f>G2188</f>
        <v>0</v>
      </c>
      <c r="Z2188" s="18">
        <f t="shared" si="725"/>
        <v>88649.629999999961</v>
      </c>
      <c r="AA2188" s="15" t="str">
        <f>C2188</f>
        <v>PREL .PROVVIGIONI MATURATE</v>
      </c>
      <c r="AB2188" s="24"/>
      <c r="AC2188" s="15" t="s">
        <v>163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26"/>
        <v>0</v>
      </c>
      <c r="AP2188" s="15"/>
      <c r="AR2188" s="14"/>
      <c r="AS2188" s="18"/>
      <c r="AT2188" s="25">
        <v>0</v>
      </c>
      <c r="AU2188" s="18">
        <f t="shared" si="727"/>
        <v>0</v>
      </c>
      <c r="AV2188" s="15"/>
      <c r="AX2188" s="14"/>
      <c r="AY2188" s="18"/>
      <c r="AZ2188" s="25">
        <v>0</v>
      </c>
      <c r="BA2188" s="18">
        <f t="shared" si="728"/>
        <v>0</v>
      </c>
      <c r="BB2188" s="15"/>
      <c r="BD2188" s="14"/>
      <c r="BE2188" s="18"/>
      <c r="BF2188" s="25">
        <v>0</v>
      </c>
      <c r="BG2188" s="18">
        <f t="shared" si="729"/>
        <v>0</v>
      </c>
      <c r="BH2188" s="15"/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121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/>
      <c r="N2189" s="16"/>
      <c r="O2189" s="16"/>
      <c r="P2189" s="18"/>
      <c r="Q2189" s="14"/>
      <c r="R2189" s="18"/>
      <c r="S2189" s="16">
        <f>G2189</f>
        <v>0</v>
      </c>
      <c r="T2189" s="18">
        <f t="shared" si="724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5"/>
        <v>88649.629999999961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26"/>
        <v>0</v>
      </c>
      <c r="AP2189" s="15"/>
      <c r="AR2189" s="14"/>
      <c r="AS2189" s="18"/>
      <c r="AT2189" s="16"/>
      <c r="AU2189" s="18">
        <f t="shared" si="727"/>
        <v>0</v>
      </c>
      <c r="AV2189" s="15"/>
      <c r="AX2189" s="14"/>
      <c r="AY2189" s="18"/>
      <c r="AZ2189" s="16"/>
      <c r="BA2189" s="18">
        <f t="shared" si="728"/>
        <v>0</v>
      </c>
      <c r="BB2189" s="15"/>
      <c r="BD2189" s="14"/>
      <c r="BE2189" s="18"/>
      <c r="BF2189" s="16"/>
      <c r="BG2189" s="18">
        <f t="shared" si="729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/>
      <c r="B2190" s="15"/>
      <c r="C2190" s="15" t="s">
        <v>122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4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5"/>
        <v>88649.629999999961</v>
      </c>
      <c r="AA2190" s="15"/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26"/>
        <v>0</v>
      </c>
      <c r="AP2190" s="15"/>
      <c r="AR2190" s="14"/>
      <c r="AS2190" s="18"/>
      <c r="AT2190" s="16">
        <v>0</v>
      </c>
      <c r="AU2190" s="18">
        <f t="shared" si="727"/>
        <v>0</v>
      </c>
      <c r="AV2190" s="15"/>
      <c r="AX2190" s="14"/>
      <c r="AY2190" s="18"/>
      <c r="AZ2190" s="16">
        <v>0</v>
      </c>
      <c r="BA2190" s="18">
        <f t="shared" si="728"/>
        <v>0</v>
      </c>
      <c r="BB2190" s="15"/>
      <c r="BD2190" s="14"/>
      <c r="BE2190" s="18"/>
      <c r="BF2190" s="16">
        <v>0</v>
      </c>
      <c r="BG2190" s="18">
        <f t="shared" si="729"/>
        <v>0</v>
      </c>
      <c r="BH2190" s="15"/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/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123</v>
      </c>
      <c r="L2191" s="3">
        <f>SUM(L2171:L2185)+N2170+L2187+L2188</f>
        <v>206469.97999999992</v>
      </c>
      <c r="M2191" s="3">
        <f>SUM(O2140:O2159)+N2169</f>
        <v>89155.079999999987</v>
      </c>
      <c r="N2191" s="16"/>
      <c r="O2191" s="16"/>
      <c r="P2191" s="18"/>
      <c r="Q2191" s="14"/>
      <c r="R2191" s="18"/>
      <c r="S2191" s="16">
        <v>0</v>
      </c>
      <c r="T2191" s="18">
        <f t="shared" si="724"/>
        <v>83120.239999999991</v>
      </c>
      <c r="U2191" s="15"/>
      <c r="W2191" s="14"/>
      <c r="X2191" s="18">
        <v>0</v>
      </c>
      <c r="Y2191" s="16">
        <v>0</v>
      </c>
      <c r="Z2191" s="18">
        <f t="shared" si="725"/>
        <v>88649.629999999961</v>
      </c>
      <c r="AA2191" s="15"/>
      <c r="AB2191" s="24"/>
      <c r="AC2191" s="15">
        <f>C2191</f>
        <v>0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119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26"/>
        <v>0</v>
      </c>
      <c r="AP2191" s="15"/>
      <c r="AR2191" s="14"/>
      <c r="AS2191" s="18"/>
      <c r="AT2191" s="16">
        <v>0</v>
      </c>
      <c r="AU2191" s="18">
        <f t="shared" si="727"/>
        <v>0</v>
      </c>
      <c r="AV2191" s="16"/>
      <c r="AX2191" s="14"/>
      <c r="AY2191" s="18"/>
      <c r="AZ2191" s="16">
        <v>0</v>
      </c>
      <c r="BA2191" s="18">
        <f t="shared" si="728"/>
        <v>0</v>
      </c>
      <c r="BB2191" s="15"/>
      <c r="BD2191" s="14"/>
      <c r="BE2191" s="18"/>
      <c r="BF2191" s="16">
        <v>0</v>
      </c>
      <c r="BG2191" s="18">
        <f t="shared" si="729"/>
        <v>0</v>
      </c>
      <c r="BH2191" s="15"/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146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-779.77000000000135</v>
      </c>
      <c r="J2192" s="14"/>
      <c r="K2192" s="6" t="s">
        <v>124</v>
      </c>
      <c r="L2192" s="3">
        <f>L2191-M2191</f>
        <v>117314.89999999994</v>
      </c>
      <c r="M2192" s="16"/>
      <c r="N2192" s="16"/>
      <c r="O2192" s="16"/>
      <c r="P2192" s="18"/>
      <c r="Q2192" s="14"/>
      <c r="R2192" s="18"/>
      <c r="S2192" s="16">
        <v>0</v>
      </c>
      <c r="T2192" s="18">
        <f t="shared" si="724"/>
        <v>83120.239999999991</v>
      </c>
      <c r="U2192" s="15"/>
      <c r="W2192" s="14"/>
      <c r="X2192" s="18"/>
      <c r="Y2192" s="16">
        <f>G2192</f>
        <v>23</v>
      </c>
      <c r="Z2192" s="18">
        <f t="shared" si="725"/>
        <v>88626.629999999961</v>
      </c>
      <c r="AA2192" s="15" t="str">
        <f>C2192</f>
        <v>BONIFICO CATTOLICA</v>
      </c>
      <c r="AB2192" s="24"/>
      <c r="AC2192" s="71" t="s">
        <v>201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125</v>
      </c>
      <c r="AI2192" s="26"/>
      <c r="AJ2192" s="25">
        <f>SUM(AJ2138:AJ2191)</f>
        <v>0</v>
      </c>
      <c r="AL2192" s="14"/>
      <c r="AM2192" s="18"/>
      <c r="AN2192" s="16"/>
      <c r="AO2192" s="18">
        <f t="shared" si="726"/>
        <v>0</v>
      </c>
      <c r="AP2192" s="15"/>
      <c r="AR2192" s="14"/>
      <c r="AS2192" s="18"/>
      <c r="AT2192" s="16">
        <v>0</v>
      </c>
      <c r="AU2192" s="18">
        <f t="shared" si="727"/>
        <v>0</v>
      </c>
      <c r="AV2192" s="15"/>
      <c r="AX2192" s="14"/>
      <c r="AY2192" s="18"/>
      <c r="AZ2192" s="16"/>
      <c r="BA2192" s="18">
        <f t="shared" si="728"/>
        <v>0</v>
      </c>
      <c r="BB2192" s="15"/>
      <c r="BD2192" s="14"/>
      <c r="BE2192" s="18"/>
      <c r="BF2192" s="16"/>
      <c r="BG2192" s="18">
        <f t="shared" si="729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148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241919.65999999997</v>
      </c>
      <c r="M2193" s="16"/>
      <c r="N2193" s="16"/>
      <c r="O2193" s="56"/>
      <c r="P2193" s="18"/>
      <c r="Q2193" s="14"/>
      <c r="R2193" s="18"/>
      <c r="S2193" s="16">
        <v>0</v>
      </c>
      <c r="T2193" s="18">
        <f t="shared" si="724"/>
        <v>83120.239999999991</v>
      </c>
      <c r="U2193" s="15"/>
      <c r="W2193" s="14"/>
      <c r="X2193" s="18"/>
      <c r="Y2193" s="16">
        <f>G2193</f>
        <v>38</v>
      </c>
      <c r="Z2193" s="18">
        <f t="shared" si="725"/>
        <v>88588.629999999961</v>
      </c>
      <c r="AA2193" s="15" t="str">
        <f>C2193</f>
        <v>BONIFICO GENERALI</v>
      </c>
      <c r="AB2193" s="24"/>
      <c r="AC2193" s="71" t="s">
        <v>167</v>
      </c>
      <c r="AD2193" s="65"/>
      <c r="AE2193" s="65">
        <f>G2193</f>
        <v>38</v>
      </c>
      <c r="AF2193" s="63">
        <f>AF2132+AD2137+AD2138</f>
        <v>93773.309999999983</v>
      </c>
      <c r="AG2193" s="25"/>
      <c r="AH2193" s="24"/>
      <c r="AI2193" s="26"/>
      <c r="AJ2193" s="25"/>
      <c r="AL2193" s="14"/>
      <c r="AM2193" s="18"/>
      <c r="AN2193" s="16"/>
      <c r="AO2193" s="18">
        <f t="shared" si="726"/>
        <v>0</v>
      </c>
      <c r="AP2193" s="15"/>
      <c r="AR2193" s="14"/>
      <c r="AS2193" s="18"/>
      <c r="AT2193" s="16"/>
      <c r="AU2193" s="18">
        <f t="shared" si="727"/>
        <v>0</v>
      </c>
      <c r="AV2193" s="15"/>
      <c r="AX2193" s="14"/>
      <c r="AY2193" s="18"/>
      <c r="AZ2193" s="16"/>
      <c r="BA2193" s="18">
        <f t="shared" si="728"/>
        <v>0</v>
      </c>
      <c r="BB2193" s="15"/>
      <c r="BD2193" s="14"/>
      <c r="BE2193" s="18"/>
      <c r="BF2193" s="16"/>
      <c r="BG2193" s="18">
        <f t="shared" si="729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176046.87999999998</v>
      </c>
      <c r="B2194" s="44">
        <f>D2142-D2144+B2133</f>
        <v>0</v>
      </c>
      <c r="C2194" s="57" t="s">
        <v>127</v>
      </c>
      <c r="D2194" s="44">
        <f>D2137-D2140-E2137+D2133</f>
        <v>45332.55</v>
      </c>
      <c r="E2194" s="44">
        <f>D2138-D2143+E2133</f>
        <v>18741.280000000002</v>
      </c>
      <c r="F2194" s="72">
        <f>D2140+D2141+D2143+F2133-E2141</f>
        <v>17101.309999999998</v>
      </c>
      <c r="G2194" s="81">
        <f>D2140+D2141-E2141+D2143+G2133</f>
        <v>17101.309999999998</v>
      </c>
      <c r="H2194" s="44">
        <f>G2188+G2187+H2133</f>
        <v>16665.96</v>
      </c>
      <c r="I2194" s="79">
        <f>G2194-H2194</f>
        <v>435.34999999999854</v>
      </c>
      <c r="J2194" s="58"/>
      <c r="K2194" s="6" t="s">
        <v>128</v>
      </c>
      <c r="L2194" s="3">
        <f>L2192-L2193</f>
        <v>-124604.76000000004</v>
      </c>
      <c r="M2194" s="27" t="s">
        <v>168</v>
      </c>
      <c r="N2194" s="27">
        <f>O2194-L2193</f>
        <v>-127625.85</v>
      </c>
      <c r="O2194" s="44">
        <f>Z2194+AU2194+N2170+SUM(L2173:L2184)+SUM(N2174:N2184)+L2188-D2140-D2143-D2139+E2141</f>
        <v>114293.80999999997</v>
      </c>
      <c r="P2194" s="18"/>
      <c r="Q2194" s="58"/>
      <c r="R2194" s="59"/>
      <c r="S2194" s="44"/>
      <c r="T2194" s="59">
        <f t="shared" si="724"/>
        <v>83120.239999999991</v>
      </c>
      <c r="U2194" s="57"/>
      <c r="W2194" s="58"/>
      <c r="X2194" s="59"/>
      <c r="Y2194" s="44"/>
      <c r="Z2194" s="59">
        <f t="shared" si="725"/>
        <v>88588.629999999961</v>
      </c>
      <c r="AA2194" s="57"/>
      <c r="AB2194" s="60"/>
      <c r="AC2194" s="60" t="s">
        <v>129</v>
      </c>
      <c r="AD2194" s="23">
        <f>SUM(AD2137:AD2193)-SUM(AE2137:AE2191)+AD2133</f>
        <v>22028.380000000008</v>
      </c>
      <c r="AE2194" s="23">
        <f>AF2180+AF2181</f>
        <v>11860</v>
      </c>
      <c r="AF2194" s="23">
        <f>AD2194+AE2194</f>
        <v>33888.380000000005</v>
      </c>
      <c r="AG2194" s="23" t="s">
        <v>169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26"/>
        <v>0</v>
      </c>
      <c r="AP2194" s="57"/>
      <c r="AR2194" s="58"/>
      <c r="AS2194" s="59"/>
      <c r="AT2194" s="44"/>
      <c r="AU2194" s="59">
        <f t="shared" si="727"/>
        <v>0</v>
      </c>
      <c r="AV2194" s="57"/>
      <c r="AX2194" s="58"/>
      <c r="AY2194" s="59"/>
      <c r="AZ2194" s="44"/>
      <c r="BA2194" s="59">
        <f t="shared" si="728"/>
        <v>0</v>
      </c>
      <c r="BB2194" s="57"/>
      <c r="BD2194" s="58"/>
      <c r="BE2194" s="59"/>
      <c r="BF2194" s="44"/>
      <c r="BG2194" s="59">
        <f t="shared" si="729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202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7" spans="1:69" ht="16.8" customHeight="1" x14ac:dyDescent="0.35">
      <c r="A2197" s="2" t="s">
        <v>0</v>
      </c>
      <c r="B2197" s="2"/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130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170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171</v>
      </c>
      <c r="BP2197" s="8" t="s">
        <v>0</v>
      </c>
      <c r="BQ2197" s="9" t="s">
        <v>172</v>
      </c>
    </row>
    <row r="2198" spans="1:69" ht="16.8" customHeight="1" x14ac:dyDescent="0.35">
      <c r="A2198" s="14">
        <v>45341</v>
      </c>
      <c r="B2198" s="15" t="s">
        <v>173</v>
      </c>
      <c r="C2198" s="15" t="s">
        <v>177</v>
      </c>
      <c r="D2198" s="16">
        <v>6728.59</v>
      </c>
      <c r="E2198" s="16">
        <v>80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288.56</v>
      </c>
      <c r="M2198" s="16"/>
      <c r="N2198" s="82">
        <f>L2198+L2199-M2199</f>
        <v>288.56</v>
      </c>
      <c r="O2198" s="80">
        <f>D2201+D2204+D2202-E2202-E2201+O2137</f>
        <v>89264.689999999988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88588.629999999961</v>
      </c>
      <c r="AA2198" s="15"/>
      <c r="AB2198" s="19">
        <f>A2198</f>
        <v>45341</v>
      </c>
      <c r="AC2198" s="12" t="s">
        <v>25</v>
      </c>
      <c r="AD2198" s="11">
        <f>N2198</f>
        <v>288.56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175</v>
      </c>
      <c r="BM2198" s="88">
        <f>BK2198</f>
        <v>45341</v>
      </c>
      <c r="BN2198" s="24" t="s">
        <v>175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179</v>
      </c>
      <c r="D2199" s="16">
        <v>900.09</v>
      </c>
      <c r="E2199" s="16"/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2">(R2199-S2199)+T2198</f>
        <v>83120.239999999991</v>
      </c>
      <c r="U2199" s="15"/>
      <c r="W2199" s="14"/>
      <c r="X2199" s="18"/>
      <c r="Y2199" s="16"/>
      <c r="Z2199" s="18">
        <f t="shared" ref="Z2199:Z2230" si="733">(X2199-Y2199)+Z2198</f>
        <v>88588.629999999961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4">(AM2199-AN2199)+AO2198</f>
        <v>0</v>
      </c>
      <c r="AP2199" s="15"/>
      <c r="AR2199" s="14"/>
      <c r="AS2199" s="18"/>
      <c r="AT2199" s="16"/>
      <c r="AU2199" s="18">
        <f t="shared" ref="AU2199:AU2230" si="735">(AS2199-AT2199)+AU2198</f>
        <v>0</v>
      </c>
      <c r="AV2199" s="15"/>
      <c r="AX2199" s="14"/>
      <c r="AY2199" s="18"/>
      <c r="AZ2199" s="16"/>
      <c r="BA2199" s="18">
        <f t="shared" ref="BA2199:BA2230" si="736">(AY2199-AZ2199)+BA2198</f>
        <v>0</v>
      </c>
      <c r="BB2199" s="15"/>
      <c r="BD2199" s="14"/>
      <c r="BE2199" s="18"/>
      <c r="BF2199" s="16"/>
      <c r="BG2199" s="18">
        <f t="shared" ref="BG2199:BG2230" si="737">(BE2199-BF2199)+BG2198</f>
        <v>0</v>
      </c>
      <c r="BH2199" s="15"/>
      <c r="BJ2199" s="86">
        <v>0</v>
      </c>
      <c r="BK2199" s="90"/>
      <c r="BL2199" s="24">
        <v>0</v>
      </c>
      <c r="BM2199" s="91"/>
      <c r="BN2199" s="24">
        <v>0</v>
      </c>
      <c r="BO2199" s="24">
        <v>0</v>
      </c>
      <c r="BP2199" s="91"/>
      <c r="BQ2199" s="124"/>
    </row>
    <row r="2200" spans="1:69" ht="16.8" customHeight="1" x14ac:dyDescent="0.35">
      <c r="A2200" s="15"/>
      <c r="B2200" s="15"/>
      <c r="C2200" s="15" t="s">
        <v>398</v>
      </c>
      <c r="D2200" s="16">
        <v>313.27</v>
      </c>
      <c r="E2200" s="16">
        <v>1470.03</v>
      </c>
      <c r="F2200" s="16"/>
      <c r="G2200" s="16"/>
      <c r="H2200" s="103">
        <f>D2201+H2139</f>
        <v>345.83</v>
      </c>
      <c r="I2200" s="4"/>
      <c r="J2200" s="14"/>
      <c r="K2200" s="17" t="s">
        <v>35</v>
      </c>
      <c r="L2200" s="16">
        <f>D2198+D2199+D2200+D2203-D2201-D2202-D2204-D2205-E2200-E2198+B2201</f>
        <v>6148.6500000000005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2"/>
        <v>83120.239999999991</v>
      </c>
      <c r="U2200" s="15"/>
      <c r="W2200" s="14"/>
      <c r="X2200" s="18"/>
      <c r="Y2200" s="16"/>
      <c r="Z2200" s="18">
        <f t="shared" si="733"/>
        <v>88588.629999999961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4"/>
        <v>0</v>
      </c>
      <c r="AP2200" s="15"/>
      <c r="AR2200" s="14"/>
      <c r="AS2200" s="18"/>
      <c r="AT2200" s="16"/>
      <c r="AU2200" s="18">
        <f t="shared" si="735"/>
        <v>0</v>
      </c>
      <c r="AV2200" s="15"/>
      <c r="AX2200" s="14"/>
      <c r="AY2200" s="18"/>
      <c r="AZ2200" s="16"/>
      <c r="BA2200" s="18">
        <f t="shared" si="736"/>
        <v>0</v>
      </c>
      <c r="BB2200" s="15"/>
      <c r="BD2200" s="14"/>
      <c r="BE2200" s="18"/>
      <c r="BF2200" s="16"/>
      <c r="BG2200" s="18">
        <f t="shared" si="737"/>
        <v>0</v>
      </c>
      <c r="BH2200" s="15"/>
      <c r="BJ2200" s="86">
        <v>0</v>
      </c>
      <c r="BK2200" s="90"/>
      <c r="BL2200" s="24">
        <v>0</v>
      </c>
      <c r="BM2200" s="91"/>
      <c r="BN2200" s="24">
        <v>0</v>
      </c>
      <c r="BO2200" s="24">
        <v>0</v>
      </c>
      <c r="BP2200" s="91"/>
      <c r="BQ2200" s="124"/>
    </row>
    <row r="2201" spans="1:69" ht="16.8" customHeight="1" x14ac:dyDescent="0.35">
      <c r="A2201" s="15"/>
      <c r="B2201" s="15">
        <v>0</v>
      </c>
      <c r="C2201" s="15" t="s">
        <v>178</v>
      </c>
      <c r="D2201" s="16">
        <v>73.27</v>
      </c>
      <c r="E2201" s="16"/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28.855999999999998</v>
      </c>
      <c r="N2201" s="16">
        <f>G2240</f>
        <v>0</v>
      </c>
      <c r="O2201" s="16">
        <f t="shared" ref="O2201:O2220" si="738">O2140+M2201-N2201</f>
        <v>28275.08700000001</v>
      </c>
      <c r="P2201" s="18">
        <f t="shared" ref="P2201:P2220" si="739">P2140+M2201</f>
        <v>9406.1869999999999</v>
      </c>
      <c r="Q2201" s="14"/>
      <c r="R2201" s="18"/>
      <c r="S2201" s="16"/>
      <c r="T2201" s="18">
        <f t="shared" si="732"/>
        <v>83120.239999999991</v>
      </c>
      <c r="U2201" s="15"/>
      <c r="W2201" s="14"/>
      <c r="X2201" s="18"/>
      <c r="Y2201" s="16"/>
      <c r="Z2201" s="18">
        <f t="shared" si="733"/>
        <v>88588.629999999961</v>
      </c>
      <c r="AA2201" s="15"/>
      <c r="AB2201" s="24"/>
      <c r="AC2201" s="24"/>
      <c r="AD2201" s="25"/>
      <c r="AE2201" s="25"/>
      <c r="AF2201" s="25"/>
      <c r="AG2201" s="25"/>
      <c r="AH2201" s="17"/>
      <c r="AI2201" s="16">
        <v>0</v>
      </c>
      <c r="AJ2201" s="25"/>
      <c r="AL2201" s="14"/>
      <c r="AM2201" s="18"/>
      <c r="AN2201" s="16"/>
      <c r="AO2201" s="18">
        <f t="shared" si="734"/>
        <v>0</v>
      </c>
      <c r="AP2201" s="15"/>
      <c r="AR2201" s="14"/>
      <c r="AS2201" s="18"/>
      <c r="AT2201" s="16"/>
      <c r="AU2201" s="18">
        <f t="shared" si="735"/>
        <v>0</v>
      </c>
      <c r="AV2201" s="15"/>
      <c r="AX2201" s="14"/>
      <c r="AY2201" s="18"/>
      <c r="AZ2201" s="16"/>
      <c r="BA2201" s="18">
        <f t="shared" si="736"/>
        <v>0</v>
      </c>
      <c r="BB2201" s="15"/>
      <c r="BD2201" s="14"/>
      <c r="BE2201" s="18"/>
      <c r="BF2201" s="16"/>
      <c r="BG2201" s="18">
        <f t="shared" si="737"/>
        <v>0</v>
      </c>
      <c r="BH2201" s="15"/>
      <c r="BJ2201" s="86">
        <v>0</v>
      </c>
      <c r="BK2201" s="90"/>
      <c r="BL2201" s="24">
        <v>0</v>
      </c>
      <c r="BM2201" s="91"/>
      <c r="BN2201" s="24">
        <v>0</v>
      </c>
      <c r="BO2201" s="24">
        <v>0</v>
      </c>
      <c r="BP2201" s="91"/>
      <c r="BQ2201" s="124"/>
    </row>
    <row r="2202" spans="1:69" ht="16.8" customHeight="1" x14ac:dyDescent="0.35">
      <c r="A2202" s="15"/>
      <c r="B2202" s="16">
        <f>B2201+B2141</f>
        <v>1798.95</v>
      </c>
      <c r="C2202" s="15" t="s">
        <v>399</v>
      </c>
      <c r="D2202" s="16">
        <v>170</v>
      </c>
      <c r="E2202" s="16">
        <v>0</v>
      </c>
      <c r="F2202" s="16"/>
      <c r="G2202" s="16"/>
      <c r="H2202" s="103">
        <f>D2202+H2141+677</f>
        <v>6686.81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24.152471999999999</v>
      </c>
      <c r="N2202" s="16">
        <f>D2210</f>
        <v>0</v>
      </c>
      <c r="O2202" s="16">
        <f t="shared" si="738"/>
        <v>-35032.721481</v>
      </c>
      <c r="P2202" s="18">
        <f t="shared" si="739"/>
        <v>7872.9785189999984</v>
      </c>
      <c r="Q2202" s="14"/>
      <c r="R2202" s="18"/>
      <c r="S2202" s="16"/>
      <c r="T2202" s="18">
        <f t="shared" si="732"/>
        <v>83120.239999999991</v>
      </c>
      <c r="U2202" s="15"/>
      <c r="W2202" s="14"/>
      <c r="X2202" s="18"/>
      <c r="Y2202" s="16"/>
      <c r="Z2202" s="18">
        <f t="shared" si="733"/>
        <v>88588.629999999961</v>
      </c>
      <c r="AA2202" s="15"/>
      <c r="AB2202" s="24"/>
      <c r="AC2202" s="17"/>
      <c r="AD2202" s="25"/>
      <c r="AE2202" s="25"/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4"/>
        <v>0</v>
      </c>
      <c r="AP2202" s="15"/>
      <c r="AR2202" s="14"/>
      <c r="AS2202" s="18"/>
      <c r="AT2202" s="16"/>
      <c r="AU2202" s="18">
        <f t="shared" si="735"/>
        <v>0</v>
      </c>
      <c r="AV2202" s="15"/>
      <c r="AX2202" s="14"/>
      <c r="AY2202" s="18"/>
      <c r="AZ2202" s="16"/>
      <c r="BA2202" s="18">
        <f t="shared" si="736"/>
        <v>0</v>
      </c>
      <c r="BB2202" s="15"/>
      <c r="BD2202" s="14"/>
      <c r="BE2202" s="18"/>
      <c r="BF2202" s="16"/>
      <c r="BG2202" s="18">
        <f t="shared" si="737"/>
        <v>0</v>
      </c>
      <c r="BH2202" s="15"/>
      <c r="BJ2202" s="86">
        <v>0</v>
      </c>
      <c r="BK2202" s="90"/>
      <c r="BL2202" s="24">
        <v>0</v>
      </c>
      <c r="BM2202" s="91"/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183</v>
      </c>
      <c r="D2203" s="16">
        <v>45.29</v>
      </c>
      <c r="E2203" s="16">
        <v>0</v>
      </c>
      <c r="F2203" s="16"/>
      <c r="G2203" s="16"/>
      <c r="H2203" s="103" t="s">
        <v>44</v>
      </c>
      <c r="I2203" s="77" t="s">
        <v>181</v>
      </c>
      <c r="J2203" s="14"/>
      <c r="K2203" s="15" t="str">
        <f>C2227</f>
        <v>TOT. PAG. IMPIEGATE</v>
      </c>
      <c r="L2203" s="16"/>
      <c r="M2203" s="16">
        <f>15.35*(L2198+L2199-M2199)/100</f>
        <v>44.293959999999998</v>
      </c>
      <c r="N2203" s="16">
        <f>D2227</f>
        <v>0</v>
      </c>
      <c r="O2203" s="16">
        <f t="shared" si="738"/>
        <v>-11164.202955000001</v>
      </c>
      <c r="P2203" s="18">
        <f t="shared" si="739"/>
        <v>14438.497045</v>
      </c>
      <c r="Q2203" s="14"/>
      <c r="R2203" s="18"/>
      <c r="S2203" s="16"/>
      <c r="T2203" s="18">
        <f t="shared" si="732"/>
        <v>83120.239999999991</v>
      </c>
      <c r="U2203" s="15"/>
      <c r="W2203" s="14"/>
      <c r="X2203" s="18"/>
      <c r="Y2203" s="16"/>
      <c r="Z2203" s="18">
        <f t="shared" si="733"/>
        <v>88588.629999999961</v>
      </c>
      <c r="AA2203" s="15"/>
      <c r="AB2203" s="24"/>
      <c r="AC2203" s="17"/>
      <c r="AD2203" s="25"/>
      <c r="AE2203" s="25"/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4"/>
        <v>0</v>
      </c>
      <c r="AP2203" s="15"/>
      <c r="AR2203" s="14"/>
      <c r="AS2203" s="18"/>
      <c r="AT2203" s="16"/>
      <c r="AU2203" s="18">
        <f t="shared" si="735"/>
        <v>0</v>
      </c>
      <c r="AV2203" s="15"/>
      <c r="AX2203" s="14"/>
      <c r="AY2203" s="18"/>
      <c r="AZ2203" s="16"/>
      <c r="BA2203" s="18">
        <f t="shared" si="736"/>
        <v>0</v>
      </c>
      <c r="BB2203" s="15"/>
      <c r="BD2203" s="14"/>
      <c r="BE2203" s="18"/>
      <c r="BF2203" s="16"/>
      <c r="BG2203" s="18">
        <f t="shared" si="737"/>
        <v>0</v>
      </c>
      <c r="BH2203" s="15"/>
      <c r="BJ2203" s="86">
        <v>0</v>
      </c>
      <c r="BK2203" s="90"/>
      <c r="BL2203" s="24">
        <v>0</v>
      </c>
      <c r="BM2203" s="91"/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182</v>
      </c>
      <c r="D2204" s="16">
        <v>0</v>
      </c>
      <c r="E2204" s="16"/>
      <c r="F2204" s="16"/>
      <c r="G2204" s="16"/>
      <c r="H2204" s="103">
        <f>D2204+H2143</f>
        <v>0</v>
      </c>
      <c r="I2204" s="78">
        <f>D2201+D2202-E2202+D2204</f>
        <v>243.26999999999998</v>
      </c>
      <c r="J2204" s="14"/>
      <c r="K2204" s="15" t="s">
        <v>45</v>
      </c>
      <c r="L2204" s="16"/>
      <c r="M2204" s="16">
        <f>2.6*(L2198+L2199-M2199)/100</f>
        <v>7.5025600000000008</v>
      </c>
      <c r="N2204" s="16">
        <f>D2215</f>
        <v>0</v>
      </c>
      <c r="O2204" s="16">
        <f t="shared" si="738"/>
        <v>7436.8086199999989</v>
      </c>
      <c r="P2204" s="18">
        <f t="shared" si="739"/>
        <v>2445.6086200000009</v>
      </c>
      <c r="Q2204" s="14"/>
      <c r="R2204" s="18"/>
      <c r="S2204" s="16"/>
      <c r="T2204" s="18">
        <f t="shared" si="732"/>
        <v>83120.239999999991</v>
      </c>
      <c r="U2204" s="15"/>
      <c r="W2204" s="14"/>
      <c r="X2204" s="18"/>
      <c r="Y2204" s="16"/>
      <c r="Z2204" s="18">
        <f t="shared" si="733"/>
        <v>88588.629999999961</v>
      </c>
      <c r="AA2204" s="15"/>
      <c r="AB2204" s="24"/>
      <c r="AC2204" s="17"/>
      <c r="AD2204" s="25"/>
      <c r="AE2204" s="25"/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4"/>
        <v>0</v>
      </c>
      <c r="AP2204" s="15"/>
      <c r="AR2204" s="14"/>
      <c r="AS2204" s="18"/>
      <c r="AT2204" s="16"/>
      <c r="AU2204" s="18">
        <f t="shared" si="735"/>
        <v>0</v>
      </c>
      <c r="AV2204" s="15"/>
      <c r="AX2204" s="14"/>
      <c r="AY2204" s="18"/>
      <c r="AZ2204" s="16"/>
      <c r="BA2204" s="18">
        <f t="shared" si="736"/>
        <v>0</v>
      </c>
      <c r="BB2204" s="15"/>
      <c r="BD2204" s="14"/>
      <c r="BE2204" s="18"/>
      <c r="BF2204" s="16"/>
      <c r="BG2204" s="18">
        <f t="shared" si="737"/>
        <v>0</v>
      </c>
      <c r="BH2204" s="15"/>
      <c r="BJ2204" s="86">
        <v>0</v>
      </c>
      <c r="BK2204" s="90"/>
      <c r="BL2204" s="24">
        <v>0</v>
      </c>
      <c r="BM2204" s="91"/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183</v>
      </c>
      <c r="D2205" s="16">
        <v>45.29</v>
      </c>
      <c r="E2205" s="16"/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7.5025600000000008</v>
      </c>
      <c r="N2205" s="16">
        <f>G2216+H2216</f>
        <v>0</v>
      </c>
      <c r="O2205" s="16">
        <f t="shared" si="738"/>
        <v>7132.0486200000005</v>
      </c>
      <c r="P2205" s="18">
        <f t="shared" si="739"/>
        <v>2445.6086200000009</v>
      </c>
      <c r="Q2205" s="14"/>
      <c r="R2205" s="18"/>
      <c r="S2205" s="16">
        <f>G2205</f>
        <v>0</v>
      </c>
      <c r="T2205" s="18">
        <f t="shared" si="732"/>
        <v>83120.239999999991</v>
      </c>
      <c r="U2205" s="15" t="str">
        <f>C2205</f>
        <v>Provvigioni TUTELA LEGALE</v>
      </c>
      <c r="W2205" s="14"/>
      <c r="X2205" s="18"/>
      <c r="Y2205" s="16">
        <v>0</v>
      </c>
      <c r="Z2205" s="18">
        <f t="shared" si="733"/>
        <v>88588.629999999961</v>
      </c>
      <c r="AA2205" s="15"/>
      <c r="AB2205" s="24"/>
      <c r="AC2205" s="15" t="str">
        <f>C2205</f>
        <v>Provvigioni TUTELA LEGALE</v>
      </c>
      <c r="AD2205" s="25"/>
      <c r="AE2205" s="62">
        <f>G2205</f>
        <v>0</v>
      </c>
      <c r="AF2205" s="63">
        <f>AE2205+AF2144</f>
        <v>0</v>
      </c>
      <c r="AG2205" s="25"/>
      <c r="AH2205" s="17"/>
      <c r="AI2205" s="16">
        <v>0</v>
      </c>
      <c r="AJ2205" s="25"/>
      <c r="AL2205" s="14"/>
      <c r="AM2205" s="18"/>
      <c r="AN2205" s="16">
        <v>0</v>
      </c>
      <c r="AO2205" s="18">
        <f t="shared" si="734"/>
        <v>0</v>
      </c>
      <c r="AP2205" s="15"/>
      <c r="AR2205" s="14"/>
      <c r="AS2205" s="18"/>
      <c r="AT2205" s="16">
        <v>0</v>
      </c>
      <c r="AU2205" s="18">
        <f t="shared" si="735"/>
        <v>0</v>
      </c>
      <c r="AV2205" s="15"/>
      <c r="AX2205" s="14"/>
      <c r="AY2205" s="18"/>
      <c r="AZ2205" s="16">
        <v>0</v>
      </c>
      <c r="BA2205" s="18">
        <f t="shared" si="736"/>
        <v>0</v>
      </c>
      <c r="BB2205" s="15"/>
      <c r="BD2205" s="14"/>
      <c r="BE2205" s="18"/>
      <c r="BF2205" s="16">
        <v>0</v>
      </c>
      <c r="BG2205" s="18">
        <f t="shared" si="737"/>
        <v>0</v>
      </c>
      <c r="BH2205" s="15"/>
      <c r="BJ2205" s="86">
        <v>0</v>
      </c>
      <c r="BK2205" s="90"/>
      <c r="BL2205" s="24">
        <v>0</v>
      </c>
      <c r="BM2205" s="91"/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184</v>
      </c>
      <c r="D2206" s="16"/>
      <c r="E2206" s="16"/>
      <c r="F2206" s="16"/>
      <c r="G2206" s="16">
        <v>0</v>
      </c>
      <c r="H2206" s="103">
        <f>D2205+H2145</f>
        <v>2029.1899999999998</v>
      </c>
      <c r="I2206" s="4"/>
      <c r="J2206" s="14"/>
      <c r="K2206" s="15" t="s">
        <v>50</v>
      </c>
      <c r="L2206" s="16"/>
      <c r="M2206" s="16">
        <f>0.46*(L2198+L2199-M2199)/100</f>
        <v>1.3273760000000001</v>
      </c>
      <c r="N2206" s="16">
        <f>G2220</f>
        <v>0</v>
      </c>
      <c r="O2206" s="16">
        <f t="shared" si="738"/>
        <v>1315.7446020000002</v>
      </c>
      <c r="P2206" s="18">
        <f t="shared" si="739"/>
        <v>432.6846020000001</v>
      </c>
      <c r="Q2206" s="14"/>
      <c r="R2206" s="18"/>
      <c r="S2206" s="16">
        <f>G2206</f>
        <v>0</v>
      </c>
      <c r="T2206" s="18">
        <f t="shared" si="732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3"/>
        <v>88588.629999999961</v>
      </c>
      <c r="AA2206" s="15"/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/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4"/>
        <v>0</v>
      </c>
      <c r="AP2206" s="15"/>
      <c r="AR2206" s="14"/>
      <c r="AS2206" s="18">
        <v>0</v>
      </c>
      <c r="AT2206" s="16">
        <v>0</v>
      </c>
      <c r="AU2206" s="18">
        <f t="shared" si="735"/>
        <v>0</v>
      </c>
      <c r="AV2206" s="15"/>
      <c r="AX2206" s="14"/>
      <c r="AY2206" s="18">
        <v>0</v>
      </c>
      <c r="AZ2206" s="16">
        <v>0</v>
      </c>
      <c r="BA2206" s="18">
        <f t="shared" si="736"/>
        <v>0</v>
      </c>
      <c r="BB2206" s="15"/>
      <c r="BD2206" s="14"/>
      <c r="BE2206" s="18">
        <v>0</v>
      </c>
      <c r="BF2206" s="16">
        <v>0</v>
      </c>
      <c r="BG2206" s="18">
        <f t="shared" si="737"/>
        <v>0</v>
      </c>
      <c r="BH2206" s="15"/>
      <c r="BJ2206" s="86">
        <v>0</v>
      </c>
      <c r="BK2206" s="90"/>
      <c r="BL2206" s="24">
        <v>0</v>
      </c>
      <c r="BM2206" s="91"/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185</v>
      </c>
      <c r="D2207" s="16"/>
      <c r="E2207" s="16"/>
      <c r="F2207" s="16"/>
      <c r="G2207" s="16">
        <v>0</v>
      </c>
      <c r="H2207" s="103"/>
      <c r="I2207" s="4"/>
      <c r="J2207" s="14"/>
      <c r="K2207" s="15" t="s">
        <v>52</v>
      </c>
      <c r="L2207" s="16"/>
      <c r="M2207" s="16">
        <f>0.28*(L2198+L2199-M2199)/100</f>
        <v>0.80796800000000002</v>
      </c>
      <c r="N2207" s="16">
        <f>D2230</f>
        <v>0</v>
      </c>
      <c r="O2207" s="16">
        <f t="shared" si="738"/>
        <v>800.88323600000001</v>
      </c>
      <c r="P2207" s="18">
        <f t="shared" si="739"/>
        <v>263.37323600000002</v>
      </c>
      <c r="Q2207" s="14"/>
      <c r="R2207" s="18"/>
      <c r="S2207" s="16">
        <f>G2207</f>
        <v>0</v>
      </c>
      <c r="T2207" s="18">
        <f t="shared" si="732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3"/>
        <v>88588.629999999961</v>
      </c>
      <c r="AA2207" s="15"/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4"/>
        <v>0</v>
      </c>
      <c r="AP2207" s="15"/>
      <c r="AR2207" s="14"/>
      <c r="AS2207" s="18"/>
      <c r="AT2207" s="16">
        <v>0</v>
      </c>
      <c r="AU2207" s="18">
        <f t="shared" si="735"/>
        <v>0</v>
      </c>
      <c r="AV2207" s="15"/>
      <c r="AX2207" s="14"/>
      <c r="AY2207" s="18"/>
      <c r="AZ2207" s="16">
        <v>0</v>
      </c>
      <c r="BA2207" s="18">
        <f t="shared" si="736"/>
        <v>0</v>
      </c>
      <c r="BB2207" s="15"/>
      <c r="BD2207" s="14"/>
      <c r="BE2207" s="18"/>
      <c r="BF2207" s="16">
        <v>0</v>
      </c>
      <c r="BG2207" s="18">
        <f t="shared" si="737"/>
        <v>0</v>
      </c>
      <c r="BH2207" s="15"/>
      <c r="BJ2207" s="86">
        <v>0</v>
      </c>
      <c r="BK2207" s="90"/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186</v>
      </c>
      <c r="D2208" s="16"/>
      <c r="E2208" s="16"/>
      <c r="F2208" s="16"/>
      <c r="G2208" s="16">
        <v>0</v>
      </c>
      <c r="H2208" s="103"/>
      <c r="I2208" s="4"/>
      <c r="J2208" s="14"/>
      <c r="K2208" s="15" t="str">
        <f>C2218</f>
        <v>Materiale pulizia</v>
      </c>
      <c r="L2208" s="16"/>
      <c r="M2208" s="16">
        <f>0.28*(L2198+L2199-M2199)/100</f>
        <v>0.80796800000000002</v>
      </c>
      <c r="N2208" s="16">
        <f>G2218</f>
        <v>0</v>
      </c>
      <c r="O2208" s="16">
        <f t="shared" si="738"/>
        <v>800.88323600000001</v>
      </c>
      <c r="P2208" s="18">
        <f t="shared" si="739"/>
        <v>263.37323600000002</v>
      </c>
      <c r="Q2208" s="14"/>
      <c r="R2208" s="18"/>
      <c r="S2208" s="16">
        <f>G2208</f>
        <v>0</v>
      </c>
      <c r="T2208" s="18">
        <f t="shared" si="732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3"/>
        <v>88588.629999999961</v>
      </c>
      <c r="AA2208" s="15"/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4"/>
        <v>0</v>
      </c>
      <c r="AP2208" s="15"/>
      <c r="AR2208" s="14"/>
      <c r="AS2208" s="18"/>
      <c r="AT2208" s="16">
        <v>0</v>
      </c>
      <c r="AU2208" s="18">
        <f t="shared" si="735"/>
        <v>0</v>
      </c>
      <c r="AV2208" s="15"/>
      <c r="AX2208" s="14"/>
      <c r="AY2208" s="18"/>
      <c r="AZ2208" s="16">
        <v>0</v>
      </c>
      <c r="BA2208" s="18">
        <f t="shared" si="736"/>
        <v>0</v>
      </c>
      <c r="BB2208" s="15"/>
      <c r="BD2208" s="14"/>
      <c r="BE2208" s="18"/>
      <c r="BF2208" s="16">
        <v>0</v>
      </c>
      <c r="BG2208" s="18">
        <f t="shared" si="737"/>
        <v>0</v>
      </c>
      <c r="BH2208" s="15"/>
      <c r="BJ2208" s="86">
        <v>0</v>
      </c>
      <c r="BK2208" s="90"/>
      <c r="BL2208" s="24"/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187</v>
      </c>
      <c r="D2209" s="16"/>
      <c r="E2209" s="16"/>
      <c r="F2209" s="16"/>
      <c r="G2209" s="16">
        <v>0</v>
      </c>
      <c r="H2209" s="16"/>
      <c r="I2209" s="4"/>
      <c r="J2209" s="14"/>
      <c r="K2209" s="15" t="str">
        <f>C2221</f>
        <v>Pubblicità</v>
      </c>
      <c r="L2209" s="16"/>
      <c r="M2209" s="16">
        <f>0.28*(L2198+L2199-M2199)/100</f>
        <v>0.80796800000000002</v>
      </c>
      <c r="N2209" s="16">
        <f>G2221</f>
        <v>0</v>
      </c>
      <c r="O2209" s="16">
        <f t="shared" si="738"/>
        <v>800.88323600000001</v>
      </c>
      <c r="P2209" s="18">
        <f t="shared" si="739"/>
        <v>263.37323600000002</v>
      </c>
      <c r="Q2209" s="14"/>
      <c r="R2209" s="18"/>
      <c r="S2209" s="16">
        <f>G2209</f>
        <v>0</v>
      </c>
      <c r="T2209" s="18">
        <f t="shared" si="732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3"/>
        <v>88588.629999999961</v>
      </c>
      <c r="AA2209" s="15"/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4"/>
        <v>0</v>
      </c>
      <c r="AP2209" s="15"/>
      <c r="AR2209" s="14"/>
      <c r="AS2209" s="18"/>
      <c r="AT2209" s="16">
        <v>0</v>
      </c>
      <c r="AU2209" s="18">
        <f t="shared" si="735"/>
        <v>0</v>
      </c>
      <c r="AV2209" s="15"/>
      <c r="AX2209" s="14"/>
      <c r="AY2209" s="18"/>
      <c r="AZ2209" s="16">
        <v>0</v>
      </c>
      <c r="BA2209" s="18">
        <f t="shared" si="736"/>
        <v>0</v>
      </c>
      <c r="BB2209" s="15"/>
      <c r="BD2209" s="14"/>
      <c r="BE2209" s="18"/>
      <c r="BF2209" s="16">
        <v>0</v>
      </c>
      <c r="BG2209" s="18">
        <f t="shared" si="737"/>
        <v>0</v>
      </c>
      <c r="BH2209" s="15"/>
      <c r="BJ2209" s="86">
        <v>0</v>
      </c>
      <c r="BK2209" s="90"/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/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1.3273760000000001</v>
      </c>
      <c r="N2210" s="16">
        <f>G2231</f>
        <v>0</v>
      </c>
      <c r="O2210" s="16">
        <f t="shared" si="738"/>
        <v>1315.7446020000002</v>
      </c>
      <c r="P2210" s="18">
        <f t="shared" si="739"/>
        <v>432.6846020000001</v>
      </c>
      <c r="Q2210" s="14"/>
      <c r="R2210" s="18"/>
      <c r="S2210" s="16">
        <v>0</v>
      </c>
      <c r="T2210" s="18">
        <f t="shared" si="732"/>
        <v>83120.239999999991</v>
      </c>
      <c r="U2210" s="15"/>
      <c r="W2210" s="14"/>
      <c r="X2210" s="18"/>
      <c r="Y2210" s="16">
        <v>0</v>
      </c>
      <c r="Z2210" s="18">
        <f t="shared" si="733"/>
        <v>88588.629999999961</v>
      </c>
      <c r="AA2210" s="15"/>
      <c r="AB2210" s="24"/>
      <c r="AC2210" s="15"/>
      <c r="AD2210" s="25"/>
      <c r="AE2210" s="62"/>
      <c r="AF2210" s="63"/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4"/>
        <v>0</v>
      </c>
      <c r="AP2210" s="15"/>
      <c r="AR2210" s="14"/>
      <c r="AS2210" s="18"/>
      <c r="AT2210" s="16">
        <v>0</v>
      </c>
      <c r="AU2210" s="18">
        <f t="shared" si="735"/>
        <v>0</v>
      </c>
      <c r="AV2210" s="15"/>
      <c r="AX2210" s="14"/>
      <c r="AY2210" s="18"/>
      <c r="AZ2210" s="16">
        <v>0</v>
      </c>
      <c r="BA2210" s="18">
        <f t="shared" si="736"/>
        <v>0</v>
      </c>
      <c r="BB2210" s="15"/>
      <c r="BD2210" s="14"/>
      <c r="BE2210" s="18"/>
      <c r="BF2210" s="16">
        <v>0</v>
      </c>
      <c r="BG2210" s="18">
        <f t="shared" si="737"/>
        <v>0</v>
      </c>
      <c r="BH2210" s="15"/>
      <c r="BJ2210" s="86">
        <v>0</v>
      </c>
      <c r="BK2210" s="90"/>
      <c r="BL2210" s="24"/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9061.83</v>
      </c>
      <c r="I2211" s="4"/>
      <c r="J2211" s="14"/>
      <c r="K2211" s="15" t="s">
        <v>188</v>
      </c>
      <c r="L2211" s="16"/>
      <c r="M2211" s="16">
        <f>14.4*(L2198+L2199-M2199)/100</f>
        <v>41.552640000000004</v>
      </c>
      <c r="N2211" s="16">
        <f>G2232</f>
        <v>0</v>
      </c>
      <c r="O2211" s="16">
        <f t="shared" si="738"/>
        <v>12709.059280000003</v>
      </c>
      <c r="P2211" s="18">
        <f t="shared" si="739"/>
        <v>13544.909280000002</v>
      </c>
      <c r="Q2211" s="14"/>
      <c r="R2211" s="18"/>
      <c r="S2211" s="16">
        <v>0</v>
      </c>
      <c r="T2211" s="18">
        <f t="shared" si="732"/>
        <v>83120.239999999991</v>
      </c>
      <c r="U2211" s="15"/>
      <c r="W2211" s="14"/>
      <c r="X2211" s="18"/>
      <c r="Y2211" s="16">
        <v>0</v>
      </c>
      <c r="Z2211" s="18">
        <f t="shared" si="733"/>
        <v>88588.629999999961</v>
      </c>
      <c r="AA2211" s="15" t="str">
        <f>C2211</f>
        <v>Sinistro</v>
      </c>
      <c r="AB2211" s="24"/>
      <c r="AC2211" s="15"/>
      <c r="AD2211" s="25"/>
      <c r="AE2211" s="62"/>
      <c r="AF2211" s="63"/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4"/>
        <v>0</v>
      </c>
      <c r="AP2211" s="15"/>
      <c r="AR2211" s="14"/>
      <c r="AS2211" s="18"/>
      <c r="AT2211" s="16">
        <v>0</v>
      </c>
      <c r="AU2211" s="18">
        <f t="shared" si="735"/>
        <v>0</v>
      </c>
      <c r="AV2211" s="15"/>
      <c r="AX2211" s="14"/>
      <c r="AY2211" s="18"/>
      <c r="AZ2211" s="16">
        <v>0</v>
      </c>
      <c r="BA2211" s="18">
        <f t="shared" si="736"/>
        <v>0</v>
      </c>
      <c r="BB2211" s="15"/>
      <c r="BD2211" s="14"/>
      <c r="BE2211" s="18"/>
      <c r="BF2211" s="16">
        <v>0</v>
      </c>
      <c r="BG2211" s="18">
        <f t="shared" si="737"/>
        <v>0</v>
      </c>
      <c r="BH2211" s="15"/>
      <c r="BJ2211" s="86">
        <v>0</v>
      </c>
      <c r="BK2211" s="90"/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/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4.0398399999999999</v>
      </c>
      <c r="N2212" s="16">
        <f>G2233</f>
        <v>0</v>
      </c>
      <c r="O2212" s="16">
        <f t="shared" si="738"/>
        <v>3432.2561800000003</v>
      </c>
      <c r="P2212" s="18">
        <f t="shared" si="739"/>
        <v>1316.8661799999995</v>
      </c>
      <c r="Q2212" s="14"/>
      <c r="R2212" s="18"/>
      <c r="S2212" s="16">
        <v>0</v>
      </c>
      <c r="T2212" s="18">
        <f t="shared" si="732"/>
        <v>83120.239999999991</v>
      </c>
      <c r="U2212" s="15"/>
      <c r="W2212" s="14"/>
      <c r="X2212" s="18"/>
      <c r="Y2212" s="16">
        <v>0</v>
      </c>
      <c r="Z2212" s="18">
        <f t="shared" si="733"/>
        <v>88588.629999999961</v>
      </c>
      <c r="AA2212" s="15"/>
      <c r="AB2212" s="24"/>
      <c r="AC2212" s="64" t="s">
        <v>142</v>
      </c>
      <c r="AD2212" s="65"/>
      <c r="AE2212" s="65">
        <f>H2216</f>
        <v>0</v>
      </c>
      <c r="AF2212" s="63">
        <f t="shared" ref="AF2212:AF2242" si="740">AE2212+AF2151</f>
        <v>0</v>
      </c>
      <c r="AG2212" s="25"/>
      <c r="AH2212" s="24"/>
      <c r="AI2212" s="26"/>
      <c r="AJ2212" s="25">
        <v>0</v>
      </c>
      <c r="AL2212" s="14"/>
      <c r="AM2212" s="18"/>
      <c r="AN2212" s="16">
        <v>0</v>
      </c>
      <c r="AO2212" s="18">
        <f t="shared" si="734"/>
        <v>0</v>
      </c>
      <c r="AP2212" s="15"/>
      <c r="AR2212" s="14"/>
      <c r="AS2212" s="18"/>
      <c r="AT2212" s="16">
        <v>0</v>
      </c>
      <c r="AU2212" s="18">
        <f t="shared" si="735"/>
        <v>0</v>
      </c>
      <c r="AV2212" s="15"/>
      <c r="AX2212" s="14"/>
      <c r="AY2212" s="18"/>
      <c r="AZ2212" s="16">
        <v>0</v>
      </c>
      <c r="BA2212" s="18">
        <f t="shared" si="736"/>
        <v>0</v>
      </c>
      <c r="BB2212" s="15"/>
      <c r="BD2212" s="14"/>
      <c r="BE2212" s="18"/>
      <c r="BF2212" s="16">
        <v>0</v>
      </c>
      <c r="BG2212" s="18">
        <f t="shared" si="737"/>
        <v>0</v>
      </c>
      <c r="BH2212" s="15"/>
      <c r="BJ2212" s="86"/>
      <c r="BK2212" s="86"/>
      <c r="BL2212" s="24"/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/>
      <c r="E2213" s="16"/>
      <c r="F2213" s="16"/>
      <c r="G2213" s="16">
        <v>0</v>
      </c>
      <c r="H2213" s="16"/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38"/>
        <v>0</v>
      </c>
      <c r="P2213" s="18">
        <f t="shared" si="739"/>
        <v>0</v>
      </c>
      <c r="Q2213" s="14"/>
      <c r="R2213" s="18"/>
      <c r="S2213" s="16">
        <f t="shared" ref="S2213:S2220" si="741">G2213</f>
        <v>0</v>
      </c>
      <c r="T2213" s="18">
        <f t="shared" si="732"/>
        <v>83120.239999999991</v>
      </c>
      <c r="U2213" s="15" t="str">
        <f t="shared" ref="U2213:U2223" si="742">C2213</f>
        <v xml:space="preserve">Francobolli    </v>
      </c>
      <c r="W2213" s="14"/>
      <c r="X2213" s="18"/>
      <c r="Y2213" s="16"/>
      <c r="Z2213" s="18">
        <f t="shared" si="733"/>
        <v>88588.629999999961</v>
      </c>
      <c r="AA2213" s="15"/>
      <c r="AB2213" s="24"/>
      <c r="AC2213" s="15" t="str">
        <f t="shared" ref="AC2213:AC2226" si="743">C2213</f>
        <v xml:space="preserve">Francobolli    </v>
      </c>
      <c r="AD2213" s="25"/>
      <c r="AE2213" s="62">
        <f>G2213</f>
        <v>0</v>
      </c>
      <c r="AF2213" s="63">
        <f t="shared" si="740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4"/>
        <v>0</v>
      </c>
      <c r="AP2213" s="15"/>
      <c r="AR2213" s="14"/>
      <c r="AS2213" s="18"/>
      <c r="AT2213" s="16"/>
      <c r="AU2213" s="18">
        <f t="shared" si="735"/>
        <v>0</v>
      </c>
      <c r="AV2213" s="15"/>
      <c r="AX2213" s="14"/>
      <c r="AY2213" s="18"/>
      <c r="AZ2213" s="16"/>
      <c r="BA2213" s="18">
        <f t="shared" si="736"/>
        <v>0</v>
      </c>
      <c r="BB2213" s="15"/>
      <c r="BD2213" s="14"/>
      <c r="BE2213" s="18"/>
      <c r="BF2213" s="16"/>
      <c r="BG2213" s="18">
        <f t="shared" si="737"/>
        <v>0</v>
      </c>
      <c r="BH2213" s="15"/>
      <c r="BJ2213" s="86"/>
      <c r="BK2213" s="86"/>
      <c r="BL2213" s="24"/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143</v>
      </c>
      <c r="D2214" s="16"/>
      <c r="E2214" s="16"/>
      <c r="F2214" s="16"/>
      <c r="G2214" s="16">
        <v>0</v>
      </c>
      <c r="H2214" s="16"/>
      <c r="I2214" s="4"/>
      <c r="J2214" s="14"/>
      <c r="K2214" s="15" t="str">
        <f>C2236</f>
        <v>COMMERCIALISTA</v>
      </c>
      <c r="L2214" s="16"/>
      <c r="M2214" s="16">
        <f>1.86*(L2198+L2199-M2199)/100</f>
        <v>5.3672160000000009</v>
      </c>
      <c r="N2214" s="16">
        <f>G2236</f>
        <v>0</v>
      </c>
      <c r="O2214" s="16">
        <f t="shared" si="738"/>
        <v>1790.8107820000002</v>
      </c>
      <c r="P2214" s="18">
        <f t="shared" si="739"/>
        <v>1749.5507820000005</v>
      </c>
      <c r="Q2214" s="14"/>
      <c r="R2214" s="18"/>
      <c r="S2214" s="16">
        <f t="shared" si="741"/>
        <v>0</v>
      </c>
      <c r="T2214" s="18">
        <f t="shared" si="732"/>
        <v>83120.239999999991</v>
      </c>
      <c r="U2214" s="15" t="str">
        <f t="shared" si="742"/>
        <v xml:space="preserve">PAG. FATT. SOMMESE PETROLI </v>
      </c>
      <c r="W2214" s="14"/>
      <c r="X2214" s="18"/>
      <c r="Y2214" s="16">
        <v>0</v>
      </c>
      <c r="Z2214" s="18">
        <f t="shared" si="733"/>
        <v>88588.629999999961</v>
      </c>
      <c r="AA2214" s="15"/>
      <c r="AB2214" s="24"/>
      <c r="AC2214" s="15" t="str">
        <f t="shared" si="743"/>
        <v xml:space="preserve">PAG. FATT. SOMMESE PETROLI </v>
      </c>
      <c r="AD2214" s="25"/>
      <c r="AE2214" s="62">
        <f>G2214</f>
        <v>0</v>
      </c>
      <c r="AF2214" s="63">
        <f t="shared" si="740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4"/>
        <v>0</v>
      </c>
      <c r="AP2214" s="15"/>
      <c r="AR2214" s="14"/>
      <c r="AS2214" s="18"/>
      <c r="AT2214" s="16">
        <v>0</v>
      </c>
      <c r="AU2214" s="18">
        <f t="shared" si="735"/>
        <v>0</v>
      </c>
      <c r="AV2214" s="15"/>
      <c r="AX2214" s="14"/>
      <c r="AY2214" s="18"/>
      <c r="AZ2214" s="16">
        <v>0</v>
      </c>
      <c r="BA2214" s="18">
        <f t="shared" si="736"/>
        <v>0</v>
      </c>
      <c r="BB2214" s="15"/>
      <c r="BD2214" s="14"/>
      <c r="BE2214" s="18"/>
      <c r="BF2214" s="16">
        <v>0</v>
      </c>
      <c r="BG2214" s="18">
        <f t="shared" si="737"/>
        <v>0</v>
      </c>
      <c r="BH2214" s="15"/>
      <c r="BJ2214" s="86"/>
      <c r="BK2214" s="86"/>
      <c r="BL2214" s="24"/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/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2.0199199999999999</v>
      </c>
      <c r="N2215" s="16">
        <f>G2237</f>
        <v>0</v>
      </c>
      <c r="O2215" s="16">
        <f t="shared" si="738"/>
        <v>2002.2130900000002</v>
      </c>
      <c r="P2215" s="18">
        <f t="shared" si="739"/>
        <v>658.43308999999977</v>
      </c>
      <c r="Q2215" s="14"/>
      <c r="R2215" s="18"/>
      <c r="S2215" s="16">
        <f t="shared" si="741"/>
        <v>0</v>
      </c>
      <c r="T2215" s="18">
        <f t="shared" si="732"/>
        <v>83120.239999999991</v>
      </c>
      <c r="U2215" s="15" t="str">
        <f t="shared" si="742"/>
        <v>Benzina auto papa'</v>
      </c>
      <c r="W2215" s="14"/>
      <c r="X2215" s="18"/>
      <c r="Y2215" s="16">
        <v>0</v>
      </c>
      <c r="Z2215" s="18">
        <f t="shared" si="733"/>
        <v>88588.629999999961</v>
      </c>
      <c r="AA2215" s="15"/>
      <c r="AB2215" s="24"/>
      <c r="AC2215" s="15" t="str">
        <f t="shared" si="743"/>
        <v>Benzina auto papa'</v>
      </c>
      <c r="AD2215" s="25"/>
      <c r="AE2215" s="62">
        <f>G2215</f>
        <v>0</v>
      </c>
      <c r="AF2215" s="63">
        <f t="shared" si="740"/>
        <v>0</v>
      </c>
      <c r="AG2215" s="25"/>
      <c r="AH2215" s="24"/>
      <c r="AI2215" s="26">
        <v>0</v>
      </c>
      <c r="AJ2215" s="25"/>
      <c r="AL2215" s="14"/>
      <c r="AM2215" s="18"/>
      <c r="AN2215" s="16">
        <v>0</v>
      </c>
      <c r="AO2215" s="18">
        <f t="shared" si="734"/>
        <v>0</v>
      </c>
      <c r="AP2215" s="15"/>
      <c r="AR2215" s="14"/>
      <c r="AS2215" s="18"/>
      <c r="AT2215" s="16">
        <v>0</v>
      </c>
      <c r="AU2215" s="18">
        <f t="shared" si="735"/>
        <v>0</v>
      </c>
      <c r="AV2215" s="15"/>
      <c r="AX2215" s="14"/>
      <c r="AY2215" s="18"/>
      <c r="AZ2215" s="16">
        <v>0</v>
      </c>
      <c r="BA2215" s="18">
        <f t="shared" si="736"/>
        <v>0</v>
      </c>
      <c r="BB2215" s="15"/>
      <c r="BD2215" s="14"/>
      <c r="BE2215" s="18"/>
      <c r="BF2215" s="16">
        <v>0</v>
      </c>
      <c r="BG2215" s="18">
        <f t="shared" si="737"/>
        <v>0</v>
      </c>
      <c r="BH2215" s="15"/>
      <c r="BJ2215" s="86"/>
      <c r="BK2215" s="86"/>
      <c r="BL2215" s="24"/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144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54.306992000000001</v>
      </c>
      <c r="N2216" s="16">
        <f>G2241</f>
        <v>0</v>
      </c>
      <c r="O2216" s="16">
        <f t="shared" si="738"/>
        <v>24664.993934000009</v>
      </c>
      <c r="P2216" s="18">
        <f t="shared" si="739"/>
        <v>17702.443934000006</v>
      </c>
      <c r="Q2216" s="14"/>
      <c r="R2216" s="18"/>
      <c r="S2216" s="16">
        <f t="shared" si="741"/>
        <v>0</v>
      </c>
      <c r="T2216" s="18">
        <f t="shared" si="732"/>
        <v>83120.239999999991</v>
      </c>
      <c r="U2216" s="15" t="str">
        <f t="shared" si="742"/>
        <v>Spese bancarie</v>
      </c>
      <c r="W2216" s="14"/>
      <c r="X2216" s="18"/>
      <c r="Y2216" s="16">
        <v>0</v>
      </c>
      <c r="Z2216" s="18">
        <f t="shared" si="733"/>
        <v>88588.629999999961</v>
      </c>
      <c r="AA2216" s="15" t="str">
        <f>C2216</f>
        <v>Spese bancarie</v>
      </c>
      <c r="AB2216" s="24"/>
      <c r="AC2216" s="15" t="str">
        <f t="shared" si="743"/>
        <v>Spese bancarie</v>
      </c>
      <c r="AD2216" s="25"/>
      <c r="AE2216" s="62">
        <v>0</v>
      </c>
      <c r="AF2216" s="63">
        <f t="shared" si="740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4"/>
        <v>0</v>
      </c>
      <c r="AP2216" s="15"/>
      <c r="AR2216" s="14"/>
      <c r="AS2216" s="18"/>
      <c r="AT2216" s="16">
        <v>0</v>
      </c>
      <c r="AU2216" s="18">
        <f t="shared" si="735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6"/>
        <v>0</v>
      </c>
      <c r="BB2216" s="15"/>
      <c r="BD2216" s="14"/>
      <c r="BE2216" s="18"/>
      <c r="BF2216" s="16">
        <v>0</v>
      </c>
      <c r="BG2216" s="18">
        <f t="shared" si="737"/>
        <v>0</v>
      </c>
      <c r="BH2216" s="15"/>
      <c r="BJ2216" s="86"/>
      <c r="BK2216" s="86"/>
      <c r="BL2216" s="24"/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/>
      <c r="D2217" s="16"/>
      <c r="E2217" s="16"/>
      <c r="F2217" s="16"/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54.306992000000001</v>
      </c>
      <c r="N2217" s="29">
        <f>G2242</f>
        <v>0</v>
      </c>
      <c r="O2217" s="16">
        <f t="shared" si="738"/>
        <v>38370.963933999992</v>
      </c>
      <c r="P2217" s="18">
        <f t="shared" si="739"/>
        <v>17702.443934000006</v>
      </c>
      <c r="Q2217" s="14"/>
      <c r="R2217" s="18"/>
      <c r="S2217" s="16">
        <f t="shared" si="741"/>
        <v>0</v>
      </c>
      <c r="T2217" s="18">
        <f t="shared" si="732"/>
        <v>83120.239999999991</v>
      </c>
      <c r="U2217" s="15">
        <f t="shared" si="742"/>
        <v>0</v>
      </c>
      <c r="W2217" s="14"/>
      <c r="X2217" s="18"/>
      <c r="Y2217" s="16">
        <v>0</v>
      </c>
      <c r="Z2217" s="18">
        <f t="shared" si="733"/>
        <v>88588.629999999961</v>
      </c>
      <c r="AA2217" s="15"/>
      <c r="AB2217" s="24"/>
      <c r="AC2217" s="15">
        <f t="shared" si="743"/>
        <v>0</v>
      </c>
      <c r="AD2217" s="25"/>
      <c r="AE2217" s="62">
        <f t="shared" ref="AE2217:AE2242" si="744">G2217</f>
        <v>0</v>
      </c>
      <c r="AF2217" s="63">
        <f t="shared" si="740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4"/>
        <v>0</v>
      </c>
      <c r="AP2217" s="15"/>
      <c r="AR2217" s="14"/>
      <c r="AS2217" s="18"/>
      <c r="AT2217" s="16">
        <v>0</v>
      </c>
      <c r="AU2217" s="18">
        <f t="shared" si="735"/>
        <v>0</v>
      </c>
      <c r="AV2217" s="15"/>
      <c r="AX2217" s="14"/>
      <c r="AY2217" s="18"/>
      <c r="AZ2217" s="16">
        <v>0</v>
      </c>
      <c r="BA2217" s="18">
        <f t="shared" si="736"/>
        <v>0</v>
      </c>
      <c r="BB2217" s="15"/>
      <c r="BD2217" s="14"/>
      <c r="BE2217" s="18"/>
      <c r="BF2217" s="16">
        <v>0</v>
      </c>
      <c r="BG2217" s="18">
        <f t="shared" si="737"/>
        <v>0</v>
      </c>
      <c r="BH2217" s="15"/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1.4428000000000001</v>
      </c>
      <c r="N2218" s="16">
        <f>G2213</f>
        <v>0</v>
      </c>
      <c r="O2218" s="16">
        <f t="shared" si="738"/>
        <v>1430.1593500000001</v>
      </c>
      <c r="P2218" s="18">
        <f t="shared" si="739"/>
        <v>470.30935000000011</v>
      </c>
      <c r="Q2218" s="14"/>
      <c r="R2218" s="18"/>
      <c r="S2218" s="16">
        <f t="shared" si="741"/>
        <v>0</v>
      </c>
      <c r="T2218" s="18">
        <f t="shared" si="732"/>
        <v>83120.239999999991</v>
      </c>
      <c r="U2218" s="15" t="str">
        <f t="shared" si="742"/>
        <v>Materiale pulizia</v>
      </c>
      <c r="W2218" s="14"/>
      <c r="X2218" s="18"/>
      <c r="Y2218" s="16">
        <v>0</v>
      </c>
      <c r="Z2218" s="18">
        <f t="shared" si="733"/>
        <v>88588.629999999961</v>
      </c>
      <c r="AA2218" s="15"/>
      <c r="AB2218" s="24"/>
      <c r="AC2218" s="15" t="str">
        <f t="shared" si="743"/>
        <v>Materiale pulizia</v>
      </c>
      <c r="AD2218" s="25"/>
      <c r="AE2218" s="62">
        <f t="shared" si="744"/>
        <v>0</v>
      </c>
      <c r="AF2218" s="63">
        <f t="shared" si="740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4"/>
        <v>0</v>
      </c>
      <c r="AP2218" s="15"/>
      <c r="AR2218" s="14"/>
      <c r="AS2218" s="18"/>
      <c r="AT2218" s="16">
        <v>0</v>
      </c>
      <c r="AU2218" s="18">
        <f t="shared" si="735"/>
        <v>0</v>
      </c>
      <c r="AV2218" s="15"/>
      <c r="AX2218" s="14"/>
      <c r="AY2218" s="18"/>
      <c r="AZ2218" s="16">
        <v>0</v>
      </c>
      <c r="BA2218" s="18">
        <f t="shared" si="736"/>
        <v>0</v>
      </c>
      <c r="BB2218" s="15"/>
      <c r="BD2218" s="14"/>
      <c r="BE2218" s="18"/>
      <c r="BF2218" s="16">
        <v>0</v>
      </c>
      <c r="BG2218" s="18">
        <f t="shared" si="737"/>
        <v>0</v>
      </c>
      <c r="BH2218" s="15"/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1.4428000000000001</v>
      </c>
      <c r="N2219" s="16">
        <f>G2219</f>
        <v>0</v>
      </c>
      <c r="O2219" s="16">
        <f t="shared" si="738"/>
        <v>-412.12064999999984</v>
      </c>
      <c r="P2219" s="18">
        <f t="shared" si="739"/>
        <v>470.30935000000011</v>
      </c>
      <c r="Q2219" s="14"/>
      <c r="R2219" s="18"/>
      <c r="S2219" s="16">
        <f t="shared" si="741"/>
        <v>0</v>
      </c>
      <c r="T2219" s="18">
        <f t="shared" si="732"/>
        <v>83120.239999999991</v>
      </c>
      <c r="U2219" s="15" t="str">
        <f t="shared" si="742"/>
        <v xml:space="preserve">Assicurazioni </v>
      </c>
      <c r="W2219" s="14"/>
      <c r="X2219" s="18"/>
      <c r="Y2219" s="16">
        <v>0</v>
      </c>
      <c r="Z2219" s="18">
        <f t="shared" si="733"/>
        <v>88588.629999999961</v>
      </c>
      <c r="AA2219" s="15"/>
      <c r="AB2219" s="24"/>
      <c r="AC2219" s="15" t="str">
        <f t="shared" si="743"/>
        <v xml:space="preserve">Assicurazioni </v>
      </c>
      <c r="AD2219" s="25"/>
      <c r="AE2219" s="62">
        <f t="shared" si="744"/>
        <v>0</v>
      </c>
      <c r="AF2219" s="63">
        <f t="shared" si="740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4"/>
        <v>0</v>
      </c>
      <c r="AP2219" s="15"/>
      <c r="AR2219" s="14"/>
      <c r="AS2219" s="18"/>
      <c r="AT2219" s="16">
        <v>0</v>
      </c>
      <c r="AU2219" s="18">
        <f t="shared" si="735"/>
        <v>0</v>
      </c>
      <c r="AV2219" s="15"/>
      <c r="AX2219" s="14"/>
      <c r="AY2219" s="18"/>
      <c r="AZ2219" s="16">
        <v>0</v>
      </c>
      <c r="BA2219" s="18">
        <f t="shared" si="736"/>
        <v>0</v>
      </c>
      <c r="BB2219" s="15"/>
      <c r="BD2219" s="14"/>
      <c r="BE2219" s="18"/>
      <c r="BF2219" s="16">
        <v>0</v>
      </c>
      <c r="BG2219" s="18">
        <f t="shared" si="737"/>
        <v>0</v>
      </c>
      <c r="BH2219" s="15"/>
      <c r="BJ2219" s="86"/>
      <c r="BK2219" s="86"/>
      <c r="BL2219" s="24"/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6.6945920000000001</v>
      </c>
      <c r="N2220" s="16">
        <f>H2254+H2253+G2252</f>
        <v>0</v>
      </c>
      <c r="O2220" s="16">
        <f t="shared" si="738"/>
        <v>1219.2453839999996</v>
      </c>
      <c r="P2220" s="18">
        <f t="shared" si="739"/>
        <v>2182.2353839999992</v>
      </c>
      <c r="Q2220" s="14"/>
      <c r="R2220" s="18"/>
      <c r="S2220" s="16">
        <f t="shared" si="741"/>
        <v>0</v>
      </c>
      <c r="T2220" s="18">
        <f t="shared" si="732"/>
        <v>83120.239999999991</v>
      </c>
      <c r="U2220" s="15" t="str">
        <f t="shared" si="742"/>
        <v>Telepass</v>
      </c>
      <c r="W2220" s="14"/>
      <c r="X2220" s="18"/>
      <c r="Y2220" s="16">
        <v>0</v>
      </c>
      <c r="Z2220" s="18">
        <f t="shared" si="733"/>
        <v>88588.629999999961</v>
      </c>
      <c r="AA2220" s="15"/>
      <c r="AB2220" s="24"/>
      <c r="AC2220" s="15" t="str">
        <f t="shared" si="743"/>
        <v>Telepass</v>
      </c>
      <c r="AD2220" s="25"/>
      <c r="AE2220" s="62">
        <f t="shared" si="744"/>
        <v>0</v>
      </c>
      <c r="AF2220" s="63">
        <f t="shared" si="740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4"/>
        <v>0</v>
      </c>
      <c r="AP2220" s="15"/>
      <c r="AR2220" s="14"/>
      <c r="AS2220" s="18"/>
      <c r="AT2220" s="16">
        <v>0</v>
      </c>
      <c r="AU2220" s="18">
        <f t="shared" si="735"/>
        <v>0</v>
      </c>
      <c r="AV2220" s="15"/>
      <c r="AX2220" s="14"/>
      <c r="AY2220" s="18"/>
      <c r="AZ2220" s="16">
        <v>0</v>
      </c>
      <c r="BA2220" s="18">
        <f t="shared" si="736"/>
        <v>0</v>
      </c>
      <c r="BB2220" s="15"/>
      <c r="BD2220" s="14"/>
      <c r="BE2220" s="18"/>
      <c r="BF2220" s="16">
        <v>0</v>
      </c>
      <c r="BG2220" s="18">
        <f t="shared" si="737"/>
        <v>0</v>
      </c>
      <c r="BH2220" s="15"/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/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732"/>
        <v>83120.239999999991</v>
      </c>
      <c r="U2221" s="15" t="str">
        <f t="shared" si="742"/>
        <v>Pubblicità</v>
      </c>
      <c r="W2221" s="14"/>
      <c r="X2221" s="18"/>
      <c r="Y2221" s="16">
        <v>0</v>
      </c>
      <c r="Z2221" s="18">
        <f t="shared" si="733"/>
        <v>88588.629999999961</v>
      </c>
      <c r="AA2221" s="15"/>
      <c r="AB2221" s="24"/>
      <c r="AC2221" s="15" t="str">
        <f t="shared" si="743"/>
        <v>Pubblicità</v>
      </c>
      <c r="AD2221" s="25"/>
      <c r="AE2221" s="62">
        <f t="shared" si="744"/>
        <v>0</v>
      </c>
      <c r="AF2221" s="63">
        <f t="shared" si="740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4"/>
        <v>0</v>
      </c>
      <c r="AP2221" s="15"/>
      <c r="AR2221" s="14"/>
      <c r="AS2221" s="18"/>
      <c r="AT2221" s="16"/>
      <c r="AU2221" s="18">
        <f t="shared" si="735"/>
        <v>0</v>
      </c>
      <c r="AV2221" s="15"/>
      <c r="AX2221" s="14"/>
      <c r="AY2221" s="18"/>
      <c r="AZ2221" s="16"/>
      <c r="BA2221" s="18">
        <f t="shared" si="736"/>
        <v>0</v>
      </c>
      <c r="BB2221" s="15"/>
      <c r="BD2221" s="14"/>
      <c r="BE2221" s="18"/>
      <c r="BF2221" s="16"/>
      <c r="BG2221" s="18">
        <f t="shared" si="737"/>
        <v>0</v>
      </c>
      <c r="BH2221" s="15"/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145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/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94061.87</v>
      </c>
      <c r="Q2222" s="14"/>
      <c r="R2222" s="18"/>
      <c r="S2222" s="16">
        <f>G2222</f>
        <v>0</v>
      </c>
      <c r="T2222" s="18">
        <f t="shared" si="732"/>
        <v>83120.239999999991</v>
      </c>
      <c r="U2222" s="15" t="str">
        <f t="shared" si="742"/>
        <v xml:space="preserve">PAG. STIP.           MARZIA </v>
      </c>
      <c r="W2222" s="14"/>
      <c r="X2222" s="18"/>
      <c r="Y2222" s="16">
        <v>0</v>
      </c>
      <c r="Z2222" s="18">
        <f t="shared" si="733"/>
        <v>88588.629999999961</v>
      </c>
      <c r="AA2222" s="15"/>
      <c r="AB2222" s="24"/>
      <c r="AC2222" s="15" t="str">
        <f t="shared" si="743"/>
        <v xml:space="preserve">PAG. STIP.           MARZIA </v>
      </c>
      <c r="AD2222" s="25"/>
      <c r="AE2222" s="62">
        <f t="shared" si="744"/>
        <v>0</v>
      </c>
      <c r="AF2222" s="63">
        <f t="shared" si="740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4"/>
        <v>0</v>
      </c>
      <c r="AP2222" s="15"/>
      <c r="AR2222" s="14"/>
      <c r="AS2222" s="18"/>
      <c r="AT2222" s="16">
        <v>0</v>
      </c>
      <c r="AU2222" s="18">
        <f t="shared" si="735"/>
        <v>0</v>
      </c>
      <c r="AV2222" s="15"/>
      <c r="AX2222" s="14"/>
      <c r="AY2222" s="18"/>
      <c r="AZ2222" s="16">
        <v>0</v>
      </c>
      <c r="BA2222" s="18">
        <f t="shared" si="736"/>
        <v>0</v>
      </c>
      <c r="BB2222" s="15"/>
      <c r="BD2222" s="14"/>
      <c r="BE2222" s="18"/>
      <c r="BF2222" s="16">
        <v>0</v>
      </c>
      <c r="BG2222" s="18">
        <f t="shared" si="737"/>
        <v>0</v>
      </c>
      <c r="BH2222" s="15"/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147</v>
      </c>
      <c r="D2223" s="16"/>
      <c r="E2223" s="16">
        <v>0</v>
      </c>
      <c r="F2223" s="16"/>
      <c r="G2223" s="16">
        <v>0</v>
      </c>
      <c r="H2223" s="16"/>
      <c r="I2223" s="4"/>
      <c r="J2223" s="14"/>
      <c r="K2223" s="17"/>
      <c r="L2223" s="16"/>
      <c r="M2223" s="16">
        <v>0</v>
      </c>
      <c r="N2223" s="16" t="s">
        <v>70</v>
      </c>
      <c r="O2223" s="16">
        <f>SUM(L2234:L2245)+L2248</f>
        <v>7327.02</v>
      </c>
      <c r="P2223" s="33">
        <f>SUM(O2201:O2220)</f>
        <v>86888.74</v>
      </c>
      <c r="Q2223" s="14"/>
      <c r="R2223" s="18"/>
      <c r="S2223" s="16">
        <f>G2223</f>
        <v>0</v>
      </c>
      <c r="T2223" s="18">
        <f t="shared" si="732"/>
        <v>83120.239999999991</v>
      </c>
      <c r="U2223" s="15" t="str">
        <f t="shared" si="742"/>
        <v xml:space="preserve">PAG. STIP.           DEBORAH </v>
      </c>
      <c r="W2223" s="14"/>
      <c r="X2223" s="18"/>
      <c r="Y2223" s="16">
        <v>0</v>
      </c>
      <c r="Z2223" s="18">
        <f t="shared" si="733"/>
        <v>88588.629999999961</v>
      </c>
      <c r="AA2223" s="15"/>
      <c r="AB2223" s="24"/>
      <c r="AC2223" s="15" t="str">
        <f t="shared" si="743"/>
        <v xml:space="preserve">PAG. STIP.           DEBORAH </v>
      </c>
      <c r="AD2223" s="25"/>
      <c r="AE2223" s="62">
        <f t="shared" si="744"/>
        <v>0</v>
      </c>
      <c r="AF2223" s="63">
        <f t="shared" si="740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4"/>
        <v>0</v>
      </c>
      <c r="AP2223" s="15"/>
      <c r="AR2223" s="14"/>
      <c r="AS2223" s="18"/>
      <c r="AT2223" s="16">
        <v>0</v>
      </c>
      <c r="AU2223" s="18">
        <f t="shared" si="735"/>
        <v>0</v>
      </c>
      <c r="AV2223" s="15"/>
      <c r="AX2223" s="14"/>
      <c r="AY2223" s="18"/>
      <c r="AZ2223" s="16">
        <v>0</v>
      </c>
      <c r="BA2223" s="18">
        <f t="shared" si="736"/>
        <v>0</v>
      </c>
      <c r="BB2223" s="15"/>
      <c r="BD2223" s="14"/>
      <c r="BE2223" s="18"/>
      <c r="BF2223" s="16">
        <v>0</v>
      </c>
      <c r="BG2223" s="18">
        <f t="shared" si="737"/>
        <v>0</v>
      </c>
      <c r="BH2223" s="15"/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149</v>
      </c>
      <c r="D2224" s="16"/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3449.4400000000023</v>
      </c>
      <c r="P2224" s="35">
        <f>O2163+O2164+O2225-F2239-F2238-O2222-O2223</f>
        <v>-3589.0199999999982</v>
      </c>
      <c r="Q2224" s="14"/>
      <c r="R2224" s="18"/>
      <c r="S2224" s="16">
        <f>G2224</f>
        <v>0</v>
      </c>
      <c r="T2224" s="18">
        <f t="shared" si="732"/>
        <v>83120.239999999991</v>
      </c>
      <c r="U2224" s="15"/>
      <c r="W2224" s="14"/>
      <c r="X2224" s="18"/>
      <c r="Y2224" s="16"/>
      <c r="Z2224" s="18">
        <f t="shared" si="733"/>
        <v>88588.629999999961</v>
      </c>
      <c r="AA2224" s="15"/>
      <c r="AB2224" s="24"/>
      <c r="AC2224" s="15" t="str">
        <f t="shared" si="743"/>
        <v xml:space="preserve">PAG. STIP.           DORIANA BONIFICO </v>
      </c>
      <c r="AD2224" s="25"/>
      <c r="AE2224" s="62">
        <f t="shared" si="744"/>
        <v>0</v>
      </c>
      <c r="AF2224" s="63">
        <f t="shared" si="740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4"/>
        <v>0</v>
      </c>
      <c r="AP2224" s="15"/>
      <c r="AR2224" s="14"/>
      <c r="AS2224" s="18"/>
      <c r="AT2224" s="16"/>
      <c r="AU2224" s="18">
        <f t="shared" si="735"/>
        <v>0</v>
      </c>
      <c r="AV2224" s="15"/>
      <c r="AX2224" s="14"/>
      <c r="AY2224" s="18"/>
      <c r="AZ2224" s="16"/>
      <c r="BA2224" s="18">
        <f t="shared" si="736"/>
        <v>0</v>
      </c>
      <c r="BB2224" s="15"/>
      <c r="BD2224" s="14"/>
      <c r="BE2224" s="18"/>
      <c r="BF2224" s="16"/>
      <c r="BG2224" s="18">
        <f t="shared" si="737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150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6437.2100000000009</v>
      </c>
      <c r="M2225" s="3">
        <f>SUM(M2198:M2224)</f>
        <v>288.56</v>
      </c>
      <c r="N2225" s="16" t="s">
        <v>75</v>
      </c>
      <c r="O2225" s="16">
        <f>N2198-L2199</f>
        <v>288.56</v>
      </c>
      <c r="P2225" s="18"/>
      <c r="Q2225" s="14"/>
      <c r="R2225" s="18"/>
      <c r="S2225" s="16">
        <f>G2225</f>
        <v>0</v>
      </c>
      <c r="T2225" s="18">
        <f t="shared" si="732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3"/>
        <v>88588.629999999961</v>
      </c>
      <c r="AA2225" s="15"/>
      <c r="AB2225" s="24"/>
      <c r="AC2225" s="15" t="str">
        <f t="shared" si="743"/>
        <v xml:space="preserve">PAG. STIP.           STEFANIA  BONIFICO </v>
      </c>
      <c r="AD2225" s="25"/>
      <c r="AE2225" s="62">
        <f t="shared" si="744"/>
        <v>0</v>
      </c>
      <c r="AF2225" s="63">
        <f t="shared" si="740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4"/>
        <v>0</v>
      </c>
      <c r="AP2225" s="15"/>
      <c r="AR2225" s="14"/>
      <c r="AS2225" s="18"/>
      <c r="AT2225" s="16">
        <v>0</v>
      </c>
      <c r="AU2225" s="18">
        <f t="shared" si="735"/>
        <v>0</v>
      </c>
      <c r="AV2225" s="15"/>
      <c r="AX2225" s="14"/>
      <c r="AY2225" s="18"/>
      <c r="AZ2225" s="16">
        <v>0</v>
      </c>
      <c r="BA2225" s="18">
        <f t="shared" si="736"/>
        <v>0</v>
      </c>
      <c r="BB2225" s="15"/>
      <c r="BD2225" s="14"/>
      <c r="BE2225" s="18"/>
      <c r="BF2225" s="16">
        <v>0</v>
      </c>
      <c r="BG2225" s="18">
        <f t="shared" si="737"/>
        <v>0</v>
      </c>
      <c r="BH2225" s="15"/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1206708.5800000003</v>
      </c>
      <c r="M2226" s="3">
        <f>M2166</f>
        <v>966539.21999999986</v>
      </c>
      <c r="N2226" s="16" t="s">
        <v>77</v>
      </c>
      <c r="O2226" s="36">
        <f>(O2222+O2223)-(O2161+O2162)</f>
        <v>-11292.989999999998</v>
      </c>
      <c r="P2226" s="37">
        <f>O2225-O2226</f>
        <v>11581.549999999997</v>
      </c>
      <c r="Q2226" s="14"/>
      <c r="R2226" s="18"/>
      <c r="S2226" s="16">
        <f>G2226</f>
        <v>0</v>
      </c>
      <c r="T2226" s="18">
        <f t="shared" si="732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3"/>
        <v>88588.629999999961</v>
      </c>
      <c r="AA2226" s="15"/>
      <c r="AB2226" s="24"/>
      <c r="AC2226" s="15" t="str">
        <f t="shared" si="743"/>
        <v>Pagamento contributi impiegate</v>
      </c>
      <c r="AD2226" s="25"/>
      <c r="AE2226" s="62">
        <f t="shared" si="744"/>
        <v>0</v>
      </c>
      <c r="AF2226" s="63">
        <f t="shared" si="740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4"/>
        <v>0</v>
      </c>
      <c r="AP2226" s="15"/>
      <c r="AR2226" s="14"/>
      <c r="AS2226" s="18"/>
      <c r="AT2226" s="16">
        <v>0</v>
      </c>
      <c r="AU2226" s="18">
        <f t="shared" si="735"/>
        <v>0</v>
      </c>
      <c r="AV2226" s="15"/>
      <c r="AX2226" s="14"/>
      <c r="AY2226" s="18"/>
      <c r="AZ2226" s="16">
        <v>0</v>
      </c>
      <c r="BA2226" s="18">
        <f t="shared" si="736"/>
        <v>0</v>
      </c>
      <c r="BB2226" s="15"/>
      <c r="BD2226" s="14"/>
      <c r="BE2226" s="18"/>
      <c r="BF2226" s="16">
        <v>0</v>
      </c>
      <c r="BG2226" s="18">
        <f t="shared" si="737"/>
        <v>0</v>
      </c>
      <c r="BH2226" s="15"/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1213145.7900000003</v>
      </c>
      <c r="M2227" s="3">
        <f>M2225+M2226</f>
        <v>966827.77999999991</v>
      </c>
      <c r="N2227" s="16" t="s">
        <v>80</v>
      </c>
      <c r="O2227" s="38">
        <f>O2224+O2225-O2226</f>
        <v>15030.99</v>
      </c>
      <c r="P2227" s="39">
        <f>O2227-O2224</f>
        <v>11581.549999999997</v>
      </c>
      <c r="Q2227" s="14"/>
      <c r="R2227" s="18"/>
      <c r="S2227" s="16">
        <v>0</v>
      </c>
      <c r="T2227" s="18">
        <f t="shared" si="732"/>
        <v>83120.239999999991</v>
      </c>
      <c r="U2227" s="15"/>
      <c r="W2227" s="14"/>
      <c r="X2227" s="18"/>
      <c r="Y2227" s="16"/>
      <c r="Z2227" s="18">
        <f t="shared" si="733"/>
        <v>88588.629999999961</v>
      </c>
      <c r="AA2227" s="15"/>
      <c r="AB2227" s="24"/>
      <c r="AC2227" s="15"/>
      <c r="AD2227" s="25"/>
      <c r="AE2227" s="62">
        <f t="shared" si="744"/>
        <v>0</v>
      </c>
      <c r="AF2227" s="63">
        <f t="shared" si="740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4"/>
        <v>0</v>
      </c>
      <c r="AP2227" s="15"/>
      <c r="AR2227" s="14"/>
      <c r="AS2227" s="18"/>
      <c r="AT2227" s="16"/>
      <c r="AU2227" s="18">
        <f t="shared" si="735"/>
        <v>0</v>
      </c>
      <c r="AV2227" s="15"/>
      <c r="AX2227" s="14"/>
      <c r="AY2227" s="18"/>
      <c r="AZ2227" s="16"/>
      <c r="BA2227" s="18">
        <f t="shared" si="736"/>
        <v>0</v>
      </c>
      <c r="BB2227" s="15"/>
      <c r="BD2227" s="14"/>
      <c r="BE2227" s="18"/>
      <c r="BF2227" s="16"/>
      <c r="BG2227" s="18">
        <f t="shared" si="737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246318.01000000036</v>
      </c>
      <c r="M2228" s="40"/>
      <c r="N2228" s="29" t="s">
        <v>82</v>
      </c>
      <c r="O2228" s="41">
        <f>O2221+O2222+O2223+O2229</f>
        <v>86888.74</v>
      </c>
      <c r="P2228" s="18"/>
      <c r="Q2228" s="14"/>
      <c r="R2228" s="18"/>
      <c r="S2228" s="16">
        <f>G2228</f>
        <v>0</v>
      </c>
      <c r="T2228" s="18">
        <f t="shared" si="732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3"/>
        <v>88588.629999999961</v>
      </c>
      <c r="AA2228" s="15"/>
      <c r="AB2228" s="24"/>
      <c r="AC2228" s="15" t="str">
        <f t="shared" ref="AC2228:AC2238" si="745">C2228</f>
        <v>Pag. Bolletta Telecom  780820</v>
      </c>
      <c r="AD2228" s="25"/>
      <c r="AE2228" s="62">
        <f t="shared" si="744"/>
        <v>0</v>
      </c>
      <c r="AF2228" s="63">
        <f t="shared" si="740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4"/>
        <v>0</v>
      </c>
      <c r="AP2228" s="15"/>
      <c r="AR2228" s="14"/>
      <c r="AS2228" s="18"/>
      <c r="AT2228" s="16">
        <v>0</v>
      </c>
      <c r="AU2228" s="18">
        <f t="shared" si="735"/>
        <v>0</v>
      </c>
      <c r="AV2228" s="15"/>
      <c r="AX2228" s="14"/>
      <c r="AY2228" s="18"/>
      <c r="AZ2228" s="16">
        <v>0</v>
      </c>
      <c r="BA2228" s="18">
        <f t="shared" si="736"/>
        <v>0</v>
      </c>
      <c r="BB2228" s="15"/>
      <c r="BD2228" s="14"/>
      <c r="BE2228" s="18"/>
      <c r="BF2228" s="16">
        <v>0</v>
      </c>
      <c r="BG2228" s="18">
        <f t="shared" si="737"/>
        <v>0</v>
      </c>
      <c r="BH2228" s="15"/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-3558.5199999999895</v>
      </c>
      <c r="P2229" s="18"/>
      <c r="Q2229" s="14"/>
      <c r="R2229" s="18"/>
      <c r="S2229" s="16">
        <f>G2229</f>
        <v>0</v>
      </c>
      <c r="T2229" s="18">
        <f t="shared" si="732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3"/>
        <v>88588.629999999961</v>
      </c>
      <c r="AA2229" s="15"/>
      <c r="AB2229" s="24"/>
      <c r="AC2229" s="15" t="str">
        <f t="shared" si="745"/>
        <v>Pag. Bolletta Telecom 780344</v>
      </c>
      <c r="AD2229" s="25"/>
      <c r="AE2229" s="62">
        <f t="shared" si="744"/>
        <v>0</v>
      </c>
      <c r="AF2229" s="63">
        <f t="shared" si="740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4"/>
        <v>0</v>
      </c>
      <c r="AP2229" s="15"/>
      <c r="AR2229" s="14"/>
      <c r="AS2229" s="18"/>
      <c r="AT2229" s="16">
        <v>0</v>
      </c>
      <c r="AU2229" s="18">
        <f t="shared" si="735"/>
        <v>0</v>
      </c>
      <c r="AV2229" s="15"/>
      <c r="AX2229" s="14"/>
      <c r="AY2229" s="18"/>
      <c r="AZ2229" s="16">
        <v>0</v>
      </c>
      <c r="BA2229" s="18">
        <f t="shared" si="736"/>
        <v>0</v>
      </c>
      <c r="BB2229" s="15"/>
      <c r="BD2229" s="14"/>
      <c r="BE2229" s="18"/>
      <c r="BF2229" s="16">
        <v>0</v>
      </c>
      <c r="BG2229" s="18">
        <f t="shared" si="737"/>
        <v>0</v>
      </c>
      <c r="BH2229" s="15"/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2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3"/>
        <v>88588.629999999961</v>
      </c>
      <c r="AA2230" s="15"/>
      <c r="AB2230" s="24"/>
      <c r="AC2230" s="15" t="str">
        <f t="shared" si="745"/>
        <v>Pag. Bolletta Telecom</v>
      </c>
      <c r="AD2230" s="25"/>
      <c r="AE2230" s="62">
        <f t="shared" si="744"/>
        <v>0</v>
      </c>
      <c r="AF2230" s="63">
        <f t="shared" si="740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4"/>
        <v>0</v>
      </c>
      <c r="AP2230" s="15"/>
      <c r="AR2230" s="14"/>
      <c r="AS2230" s="18"/>
      <c r="AT2230" s="16">
        <v>0</v>
      </c>
      <c r="AU2230" s="18">
        <f t="shared" si="735"/>
        <v>0</v>
      </c>
      <c r="AV2230" s="15"/>
      <c r="AX2230" s="14"/>
      <c r="AY2230" s="18"/>
      <c r="AZ2230" s="16">
        <v>0</v>
      </c>
      <c r="BA2230" s="18">
        <f t="shared" si="736"/>
        <v>0</v>
      </c>
      <c r="BB2230" s="15"/>
      <c r="BD2230" s="14"/>
      <c r="BE2230" s="18"/>
      <c r="BF2230" s="16">
        <v>0</v>
      </c>
      <c r="BG2230" s="18">
        <f t="shared" si="737"/>
        <v>0</v>
      </c>
      <c r="BH2230" s="15"/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62" si="746">(R2231-S2231)+T2230</f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62" si="747">(X2231-Y2231)+Z2230</f>
        <v>88588.629999999961</v>
      </c>
      <c r="AA2231" s="15"/>
      <c r="AB2231" s="24"/>
      <c r="AC2231" s="15" t="str">
        <f t="shared" si="745"/>
        <v xml:space="preserve">PAG. BOLLETTA ENEL  </v>
      </c>
      <c r="AD2231" s="25"/>
      <c r="AE2231" s="62">
        <f t="shared" si="744"/>
        <v>0</v>
      </c>
      <c r="AF2231" s="63">
        <f t="shared" si="740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62" si="748">(AM2231-AN2231)+AO2230</f>
        <v>0</v>
      </c>
      <c r="AP2231" s="15"/>
      <c r="AR2231" s="14"/>
      <c r="AS2231" s="18"/>
      <c r="AT2231" s="16">
        <v>0</v>
      </c>
      <c r="AU2231" s="18">
        <f t="shared" ref="AU2231:AU2262" si="749">(AS2231-AT2231)+AU2230</f>
        <v>0</v>
      </c>
      <c r="AV2231" s="15"/>
      <c r="AX2231" s="14"/>
      <c r="AY2231" s="18"/>
      <c r="AZ2231" s="16">
        <v>0</v>
      </c>
      <c r="BA2231" s="18">
        <f t="shared" ref="BA2231:BA2262" si="750">(AY2231-AZ2231)+BA2230</f>
        <v>0</v>
      </c>
      <c r="BB2231" s="15"/>
      <c r="BD2231" s="14"/>
      <c r="BE2231" s="18"/>
      <c r="BF2231" s="16">
        <v>0</v>
      </c>
      <c r="BG2231" s="18">
        <f t="shared" ref="BG2231:BG2262" si="751">(BE2231-BF2231)+BG2230</f>
        <v>0</v>
      </c>
      <c r="BH2231" s="15"/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201365.40999999997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6"/>
        <v>83120.239999999991</v>
      </c>
      <c r="U2232" s="15"/>
      <c r="W2232" s="14"/>
      <c r="X2232" s="18"/>
      <c r="Y2232" s="16">
        <v>0</v>
      </c>
      <c r="Z2232" s="18">
        <f t="shared" si="747"/>
        <v>88588.629999999961</v>
      </c>
      <c r="AA2232" s="15"/>
      <c r="AB2232" s="24"/>
      <c r="AC2232" s="15" t="str">
        <f t="shared" si="745"/>
        <v>Locazione immobili</v>
      </c>
      <c r="AD2232" s="25"/>
      <c r="AE2232" s="62">
        <f t="shared" si="744"/>
        <v>0</v>
      </c>
      <c r="AF2232" s="63">
        <f t="shared" si="740"/>
        <v>9547.4</v>
      </c>
      <c r="AG2232" s="25"/>
      <c r="AH2232" s="24"/>
      <c r="AI2232" s="26">
        <v>0</v>
      </c>
      <c r="AJ2232" s="25"/>
      <c r="AL2232" s="14"/>
      <c r="AM2232" s="18"/>
      <c r="AN2232" s="16">
        <v>0</v>
      </c>
      <c r="AO2232" s="18">
        <f t="shared" si="748"/>
        <v>0</v>
      </c>
      <c r="AP2232" s="15"/>
      <c r="AR2232" s="14"/>
      <c r="AS2232" s="18"/>
      <c r="AT2232" s="16">
        <v>0</v>
      </c>
      <c r="AU2232" s="18">
        <f t="shared" si="749"/>
        <v>0</v>
      </c>
      <c r="AV2232" s="15"/>
      <c r="AX2232" s="14"/>
      <c r="AY2232" s="18"/>
      <c r="AZ2232" s="16">
        <v>0</v>
      </c>
      <c r="BA2232" s="18">
        <f t="shared" si="750"/>
        <v>0</v>
      </c>
      <c r="BB2232" s="15"/>
      <c r="BD2232" s="14"/>
      <c r="BE2232" s="18"/>
      <c r="BF2232" s="16">
        <v>0</v>
      </c>
      <c r="BG2232" s="18">
        <f t="shared" si="751"/>
        <v>0</v>
      </c>
      <c r="BH2232" s="15"/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6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7"/>
        <v>88588.629999999961</v>
      </c>
      <c r="AA2233" s="15"/>
      <c r="AB2233" s="24"/>
      <c r="AC2233" s="15" t="str">
        <f t="shared" si="745"/>
        <v>Spese condominiali</v>
      </c>
      <c r="AD2233" s="25"/>
      <c r="AE2233" s="62">
        <f t="shared" si="744"/>
        <v>0</v>
      </c>
      <c r="AF2233" s="63">
        <f t="shared" si="740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48"/>
        <v>0</v>
      </c>
      <c r="AP2233" s="15"/>
      <c r="AR2233" s="14"/>
      <c r="AS2233" s="18"/>
      <c r="AT2233" s="16">
        <v>0</v>
      </c>
      <c r="AU2233" s="18">
        <f t="shared" si="749"/>
        <v>0</v>
      </c>
      <c r="AV2233" s="15"/>
      <c r="AX2233" s="14"/>
      <c r="AY2233" s="18"/>
      <c r="AZ2233" s="16">
        <v>0</v>
      </c>
      <c r="BA2233" s="18">
        <f t="shared" si="750"/>
        <v>0</v>
      </c>
      <c r="BB2233" s="15"/>
      <c r="BD2233" s="14"/>
      <c r="BE2233" s="18"/>
      <c r="BF2233" s="16">
        <v>0</v>
      </c>
      <c r="BG2233" s="18">
        <f t="shared" si="751"/>
        <v>0</v>
      </c>
      <c r="BH2233" s="15"/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>K2173</f>
        <v>SOMMA SOSPESO 10/11</v>
      </c>
      <c r="L2234" s="107">
        <f>L2173</f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6"/>
        <v>83120.239999999991</v>
      </c>
      <c r="U2234" s="15"/>
      <c r="W2234" s="14"/>
      <c r="X2234" s="18"/>
      <c r="Y2234" s="16"/>
      <c r="Z2234" s="18">
        <f t="shared" si="747"/>
        <v>88588.629999999961</v>
      </c>
      <c r="AA2234" s="15"/>
      <c r="AB2234" s="24"/>
      <c r="AC2234" s="15" t="str">
        <f t="shared" si="745"/>
        <v>TOT. SPESE AFFITTO  TEL. LUCE</v>
      </c>
      <c r="AD2234" s="25"/>
      <c r="AE2234" s="62">
        <f t="shared" si="744"/>
        <v>0</v>
      </c>
      <c r="AF2234" s="63">
        <f t="shared" si="740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48"/>
        <v>0</v>
      </c>
      <c r="AP2234" s="15"/>
      <c r="AR2234" s="14"/>
      <c r="AS2234" s="18"/>
      <c r="AT2234" s="16"/>
      <c r="AU2234" s="18">
        <f t="shared" si="749"/>
        <v>0</v>
      </c>
      <c r="AV2234" s="15"/>
      <c r="AX2234" s="14"/>
      <c r="AY2234" s="18"/>
      <c r="AZ2234" s="16"/>
      <c r="BA2234" s="18">
        <f t="shared" si="750"/>
        <v>0</v>
      </c>
      <c r="BB2234" s="15"/>
      <c r="BD2234" s="14"/>
      <c r="BE2234" s="18"/>
      <c r="BF2234" s="16"/>
      <c r="BG2234" s="18">
        <f t="shared" si="751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97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95</v>
      </c>
      <c r="L2235" s="107">
        <v>504.5</v>
      </c>
      <c r="M2235" s="16" t="s">
        <v>96</v>
      </c>
      <c r="N2235" s="16">
        <v>412</v>
      </c>
      <c r="O2235" s="16"/>
      <c r="P2235" s="18"/>
      <c r="Q2235" s="14"/>
      <c r="R2235" s="18"/>
      <c r="S2235" s="16">
        <f>G2235</f>
        <v>0</v>
      </c>
      <c r="T2235" s="18">
        <f t="shared" si="746"/>
        <v>83120.239999999991</v>
      </c>
      <c r="U2235" s="15"/>
      <c r="W2235" s="14"/>
      <c r="X2235" s="18">
        <v>0</v>
      </c>
      <c r="Y2235" s="16">
        <v>0</v>
      </c>
      <c r="Z2235" s="18">
        <f t="shared" si="747"/>
        <v>88588.629999999961</v>
      </c>
      <c r="AA2235" s="15"/>
      <c r="AB2235" s="24"/>
      <c r="AC2235" s="15" t="str">
        <f t="shared" si="745"/>
        <v xml:space="preserve">RIVALSA </v>
      </c>
      <c r="AD2235" s="25"/>
      <c r="AE2235" s="62">
        <f t="shared" si="744"/>
        <v>0</v>
      </c>
      <c r="AF2235" s="63">
        <f t="shared" si="740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48"/>
        <v>0</v>
      </c>
      <c r="AP2235" s="15"/>
      <c r="AR2235" s="14"/>
      <c r="AS2235" s="18"/>
      <c r="AT2235" s="16"/>
      <c r="AU2235" s="18">
        <f t="shared" si="749"/>
        <v>0</v>
      </c>
      <c r="AV2235" s="15"/>
      <c r="AX2235" s="14"/>
      <c r="AY2235" s="18"/>
      <c r="AZ2235" s="16"/>
      <c r="BA2235" s="18">
        <f t="shared" si="750"/>
        <v>0</v>
      </c>
      <c r="BB2235" s="15"/>
      <c r="BD2235" s="14"/>
      <c r="BE2235" s="18"/>
      <c r="BF2235" s="16"/>
      <c r="BG2235" s="18">
        <f t="shared" si="751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100</v>
      </c>
      <c r="D2236" s="16"/>
      <c r="E2236" s="16"/>
      <c r="F2236" s="16"/>
      <c r="G2236" s="16">
        <v>0</v>
      </c>
      <c r="H2236" s="16"/>
      <c r="I2236" s="4"/>
      <c r="J2236" s="14"/>
      <c r="K2236" s="50" t="s">
        <v>98</v>
      </c>
      <c r="L2236" s="107">
        <v>0.02</v>
      </c>
      <c r="M2236" s="16" t="s">
        <v>99</v>
      </c>
      <c r="N2236" s="16">
        <v>1197</v>
      </c>
      <c r="O2236" s="16"/>
      <c r="P2236" s="18"/>
      <c r="Q2236" s="14"/>
      <c r="R2236" s="18"/>
      <c r="S2236" s="16">
        <f>G2236</f>
        <v>0</v>
      </c>
      <c r="T2236" s="18">
        <f t="shared" si="746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7"/>
        <v>88588.629999999961</v>
      </c>
      <c r="AA2236" s="15"/>
      <c r="AB2236" s="24"/>
      <c r="AC2236" s="15" t="str">
        <f t="shared" si="745"/>
        <v>COMMERCIALISTA</v>
      </c>
      <c r="AD2236" s="25"/>
      <c r="AE2236" s="62">
        <f t="shared" si="744"/>
        <v>0</v>
      </c>
      <c r="AF2236" s="63">
        <f t="shared" si="740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48"/>
        <v>0</v>
      </c>
      <c r="AP2236" s="15"/>
      <c r="AR2236" s="14"/>
      <c r="AS2236" s="18"/>
      <c r="AT2236" s="16">
        <v>0</v>
      </c>
      <c r="AU2236" s="18">
        <f t="shared" si="749"/>
        <v>0</v>
      </c>
      <c r="AV2236" s="15"/>
      <c r="AX2236" s="14"/>
      <c r="AY2236" s="18"/>
      <c r="AZ2236" s="16">
        <v>0</v>
      </c>
      <c r="BA2236" s="18">
        <f t="shared" si="750"/>
        <v>0</v>
      </c>
      <c r="BB2236" s="15"/>
      <c r="BD2236" s="14"/>
      <c r="BE2236" s="18"/>
      <c r="BF2236" s="16">
        <v>0</v>
      </c>
      <c r="BG2236" s="18">
        <f t="shared" si="751"/>
        <v>0</v>
      </c>
      <c r="BH2236" s="15"/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154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">
        <v>101</v>
      </c>
      <c r="L2237" s="107">
        <f>L2176</f>
        <v>307.5</v>
      </c>
      <c r="M2237" s="16" t="s">
        <v>102</v>
      </c>
      <c r="N2237" s="16">
        <v>0</v>
      </c>
      <c r="O2237" s="16"/>
      <c r="P2237" s="18"/>
      <c r="Q2237" s="14"/>
      <c r="R2237" s="18"/>
      <c r="S2237" s="16">
        <f>G2237</f>
        <v>0</v>
      </c>
      <c r="T2237" s="18">
        <f t="shared" si="746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7"/>
        <v>88588.629999999961</v>
      </c>
      <c r="AA2237" s="15"/>
      <c r="AB2237" s="24"/>
      <c r="AC2237" s="15" t="str">
        <f t="shared" si="745"/>
        <v>CASSA PREVIDENZA  AGENTI  + QUOTA GAA</v>
      </c>
      <c r="AD2237" s="25"/>
      <c r="AE2237" s="62">
        <f t="shared" si="744"/>
        <v>0</v>
      </c>
      <c r="AF2237" s="63">
        <f t="shared" si="740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48"/>
        <v>0</v>
      </c>
      <c r="AP2237" s="15"/>
      <c r="AR2237" s="14"/>
      <c r="AS2237" s="18"/>
      <c r="AT2237" s="16">
        <v>0</v>
      </c>
      <c r="AU2237" s="18">
        <f t="shared" si="749"/>
        <v>0</v>
      </c>
      <c r="AV2237" s="15"/>
      <c r="AX2237" s="14"/>
      <c r="AY2237" s="18"/>
      <c r="AZ2237" s="16">
        <v>0</v>
      </c>
      <c r="BA2237" s="18">
        <f t="shared" si="750"/>
        <v>0</v>
      </c>
      <c r="BB2237" s="15"/>
      <c r="BD2237" s="14"/>
      <c r="BE2237" s="18"/>
      <c r="BF2237" s="16">
        <v>0</v>
      </c>
      <c r="BG2237" s="18">
        <f t="shared" si="751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106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">
        <v>104</v>
      </c>
      <c r="L2238" s="107">
        <f>L2177</f>
        <v>100</v>
      </c>
      <c r="M2238" s="16" t="s">
        <v>105</v>
      </c>
      <c r="N2238" s="16">
        <v>864</v>
      </c>
      <c r="O2238" s="16"/>
      <c r="P2238" s="18"/>
      <c r="Q2238" s="14"/>
      <c r="R2238" s="18">
        <f>F2238</f>
        <v>0</v>
      </c>
      <c r="S2238" s="16">
        <v>0</v>
      </c>
      <c r="T2238" s="18">
        <f t="shared" si="746"/>
        <v>83120.239999999991</v>
      </c>
      <c r="U2238" s="15"/>
      <c r="W2238" s="14" t="s">
        <v>194</v>
      </c>
      <c r="X2238" s="18">
        <v>0</v>
      </c>
      <c r="Y2238" s="16"/>
      <c r="Z2238" s="18">
        <f t="shared" si="747"/>
        <v>88588.629999999961</v>
      </c>
      <c r="AA2238" s="15"/>
      <c r="AB2238" s="24"/>
      <c r="AC2238" s="15" t="str">
        <f t="shared" si="745"/>
        <v>GIROCONTO PROVV. GENERALI</v>
      </c>
      <c r="AD2238" s="25"/>
      <c r="AE2238" s="62">
        <f t="shared" si="744"/>
        <v>0</v>
      </c>
      <c r="AF2238" s="63">
        <f t="shared" si="740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48"/>
        <v>0</v>
      </c>
      <c r="AP2238" s="15"/>
      <c r="AR2238" s="14"/>
      <c r="AS2238" s="18"/>
      <c r="AT2238" s="16"/>
      <c r="AU2238" s="18">
        <f t="shared" si="749"/>
        <v>0</v>
      </c>
      <c r="AV2238" s="15"/>
      <c r="AX2238" s="14"/>
      <c r="AY2238" s="18"/>
      <c r="AZ2238" s="16"/>
      <c r="BA2238" s="18">
        <f t="shared" si="750"/>
        <v>0</v>
      </c>
      <c r="BB2238" s="15"/>
      <c r="BD2238" s="14"/>
      <c r="BE2238" s="18">
        <f>H2238</f>
        <v>0</v>
      </c>
      <c r="BF2238" s="16"/>
      <c r="BG2238" s="18">
        <f t="shared" si="751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155</v>
      </c>
      <c r="D2239" s="16"/>
      <c r="E2239" s="16"/>
      <c r="F2239" s="1">
        <v>0</v>
      </c>
      <c r="G2239" s="16">
        <v>0</v>
      </c>
      <c r="H2239" s="16"/>
      <c r="I2239" s="4"/>
      <c r="J2239" s="14"/>
      <c r="K2239" s="50" t="s">
        <v>107</v>
      </c>
      <c r="L2239" s="107">
        <v>580.49</v>
      </c>
      <c r="M2239" s="16" t="s">
        <v>108</v>
      </c>
      <c r="N2239" s="16">
        <v>327</v>
      </c>
      <c r="O2239" s="16"/>
      <c r="P2239" s="18"/>
      <c r="Q2239" s="14"/>
      <c r="R2239" s="49">
        <f>F2239</f>
        <v>0</v>
      </c>
      <c r="S2239" s="16">
        <v>0</v>
      </c>
      <c r="T2239" s="18">
        <f t="shared" si="746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7"/>
        <v>88588.629999999961</v>
      </c>
      <c r="AA2239" s="15"/>
      <c r="AB2239" s="24"/>
      <c r="AC2239" s="64" t="s">
        <v>156</v>
      </c>
      <c r="AD2239" s="65"/>
      <c r="AE2239" s="65">
        <f t="shared" si="744"/>
        <v>0</v>
      </c>
      <c r="AF2239" s="63">
        <f t="shared" si="740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48"/>
        <v>0</v>
      </c>
      <c r="AP2239" s="15"/>
      <c r="AR2239" s="14"/>
      <c r="AS2239" s="18"/>
      <c r="AT2239" s="16">
        <v>0</v>
      </c>
      <c r="AU2239" s="18">
        <f t="shared" si="749"/>
        <v>0</v>
      </c>
      <c r="AV2239" s="15"/>
      <c r="AX2239" s="14"/>
      <c r="AY2239" s="18"/>
      <c r="AZ2239" s="16">
        <v>0</v>
      </c>
      <c r="BA2239" s="18">
        <f t="shared" si="750"/>
        <v>0</v>
      </c>
      <c r="BB2239" s="15"/>
      <c r="BD2239" s="14"/>
      <c r="BE2239" s="18"/>
      <c r="BF2239" s="16">
        <v>0</v>
      </c>
      <c r="BG2239" s="18">
        <f t="shared" si="751"/>
        <v>0</v>
      </c>
      <c r="BH2239" s="15"/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112</v>
      </c>
      <c r="D2240" s="16"/>
      <c r="E2240" s="16"/>
      <c r="F2240" s="16"/>
      <c r="G2240" s="16">
        <v>0</v>
      </c>
      <c r="H2240" s="16"/>
      <c r="I2240" s="4"/>
      <c r="J2240" s="14"/>
      <c r="K2240" s="50" t="s">
        <v>110</v>
      </c>
      <c r="L2240" s="107">
        <v>0</v>
      </c>
      <c r="M2240" s="16" t="s">
        <v>111</v>
      </c>
      <c r="N2240" s="16">
        <v>60</v>
      </c>
      <c r="O2240" s="16"/>
      <c r="P2240" s="18"/>
      <c r="Q2240" s="14"/>
      <c r="R2240" s="18"/>
      <c r="S2240" s="16">
        <f>G2240</f>
        <v>0</v>
      </c>
      <c r="T2240" s="18">
        <f t="shared" si="746"/>
        <v>83120.239999999991</v>
      </c>
      <c r="U2240" s="15" t="s">
        <v>113</v>
      </c>
      <c r="W2240" s="14"/>
      <c r="X2240" s="18"/>
      <c r="Y2240" s="16">
        <v>0</v>
      </c>
      <c r="Z2240" s="18">
        <f t="shared" si="747"/>
        <v>88588.629999999961</v>
      </c>
      <c r="AA2240" s="15"/>
      <c r="AB2240" s="24"/>
      <c r="AC2240" s="15" t="str">
        <f>C2240</f>
        <v>TASSE</v>
      </c>
      <c r="AD2240" s="25"/>
      <c r="AE2240" s="62">
        <f t="shared" si="744"/>
        <v>0</v>
      </c>
      <c r="AF2240" s="63">
        <f t="shared" si="740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48"/>
        <v>0</v>
      </c>
      <c r="AP2240" s="15"/>
      <c r="AR2240" s="14"/>
      <c r="AS2240" s="18">
        <v>0</v>
      </c>
      <c r="AT2240" s="16">
        <v>0</v>
      </c>
      <c r="AU2240" s="18">
        <f t="shared" si="749"/>
        <v>0</v>
      </c>
      <c r="AV2240" s="15"/>
      <c r="AX2240" s="14"/>
      <c r="AY2240" s="18">
        <v>0</v>
      </c>
      <c r="AZ2240" s="16">
        <v>0</v>
      </c>
      <c r="BA2240" s="18">
        <f t="shared" si="750"/>
        <v>0</v>
      </c>
      <c r="BB2240" s="15"/>
      <c r="BD2240" s="14"/>
      <c r="BE2240" s="18">
        <v>0</v>
      </c>
      <c r="BF2240" s="16">
        <v>0</v>
      </c>
      <c r="BG2240" s="18">
        <f t="shared" si="751"/>
        <v>0</v>
      </c>
      <c r="BH2240" s="15"/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114</v>
      </c>
      <c r="D2241" s="16"/>
      <c r="E2241" s="16"/>
      <c r="F2241" s="16">
        <v>0</v>
      </c>
      <c r="G2241" s="16">
        <v>0</v>
      </c>
      <c r="H2241" s="16"/>
      <c r="I2241" s="4"/>
      <c r="J2241" s="14"/>
      <c r="K2241" s="152" t="s">
        <v>462</v>
      </c>
      <c r="L2241" s="106"/>
      <c r="M2241" s="162" t="s">
        <v>442</v>
      </c>
      <c r="N2241" s="162">
        <f>SUM(N2235:N2240)</f>
        <v>2860</v>
      </c>
      <c r="O2241" s="16"/>
      <c r="P2241" s="18"/>
      <c r="Q2241" s="14"/>
      <c r="R2241" s="18"/>
      <c r="S2241" s="16">
        <f>G2241</f>
        <v>0</v>
      </c>
      <c r="T2241" s="18">
        <f t="shared" si="746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7"/>
        <v>88588.629999999961</v>
      </c>
      <c r="AA2241" s="15"/>
      <c r="AB2241" s="24"/>
      <c r="AC2241" s="15" t="str">
        <f>C2241</f>
        <v>PREL.  ACC. PER AMM-  GIGI</v>
      </c>
      <c r="AD2241" s="25"/>
      <c r="AE2241" s="62">
        <f t="shared" si="744"/>
        <v>0</v>
      </c>
      <c r="AF2241" s="63">
        <f t="shared" si="740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48"/>
        <v>0</v>
      </c>
      <c r="AP2241" s="15"/>
      <c r="AR2241" s="14"/>
      <c r="AS2241" s="18">
        <v>0</v>
      </c>
      <c r="AT2241" s="16">
        <v>0</v>
      </c>
      <c r="AU2241" s="18">
        <f t="shared" si="749"/>
        <v>0</v>
      </c>
      <c r="AV2241" s="15"/>
      <c r="AX2241" s="14"/>
      <c r="AY2241" s="18">
        <v>0</v>
      </c>
      <c r="AZ2241" s="16">
        <v>0</v>
      </c>
      <c r="BA2241" s="18">
        <f t="shared" si="750"/>
        <v>0</v>
      </c>
      <c r="BB2241" s="15"/>
      <c r="BD2241" s="14"/>
      <c r="BE2241" s="18">
        <v>0</v>
      </c>
      <c r="BF2241" s="16">
        <v>0</v>
      </c>
      <c r="BG2241" s="18">
        <f t="shared" si="751"/>
        <v>0</v>
      </c>
      <c r="BH2241" s="15"/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115</v>
      </c>
      <c r="D2242" s="16"/>
      <c r="E2242" s="16"/>
      <c r="F2242" s="16">
        <v>0</v>
      </c>
      <c r="G2242" s="16">
        <v>0</v>
      </c>
      <c r="H2242" s="16"/>
      <c r="I2242" s="4"/>
      <c r="J2242" s="14"/>
      <c r="K2242" s="50"/>
      <c r="L2242" s="107"/>
      <c r="M2242" s="16"/>
      <c r="N2242" s="16"/>
      <c r="O2242" s="16"/>
      <c r="P2242" s="18"/>
      <c r="Q2242" s="14"/>
      <c r="R2242" s="18">
        <v>0</v>
      </c>
      <c r="S2242" s="16">
        <f>G2242</f>
        <v>0</v>
      </c>
      <c r="T2242" s="18">
        <f t="shared" si="746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7"/>
        <v>88588.629999999961</v>
      </c>
      <c r="AA2242" s="15"/>
      <c r="AB2242" s="24"/>
      <c r="AC2242" s="15" t="str">
        <f>C2242</f>
        <v>PREL.  ACC. PER AMM-. RENZO</v>
      </c>
      <c r="AD2242" s="25"/>
      <c r="AE2242" s="62">
        <f t="shared" si="744"/>
        <v>0</v>
      </c>
      <c r="AF2242" s="63">
        <f t="shared" si="740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48"/>
        <v>0</v>
      </c>
      <c r="AP2242" s="15"/>
      <c r="AR2242" s="14"/>
      <c r="AS2242" s="18">
        <v>0</v>
      </c>
      <c r="AT2242" s="16"/>
      <c r="AU2242" s="18">
        <f t="shared" si="749"/>
        <v>0</v>
      </c>
      <c r="AV2242" s="15"/>
      <c r="AX2242" s="14"/>
      <c r="AY2242" s="18">
        <v>0</v>
      </c>
      <c r="AZ2242" s="16"/>
      <c r="BA2242" s="18">
        <f t="shared" si="750"/>
        <v>0</v>
      </c>
      <c r="BB2242" s="15"/>
      <c r="BD2242" s="14"/>
      <c r="BE2242" s="18">
        <v>0</v>
      </c>
      <c r="BF2242" s="16"/>
      <c r="BG2242" s="18">
        <f t="shared" si="751"/>
        <v>0</v>
      </c>
      <c r="BH2242" s="15"/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/>
      <c r="B2243" s="15"/>
      <c r="C2243" s="15" t="s">
        <v>463</v>
      </c>
      <c r="D2243" s="16"/>
      <c r="E2243" s="16"/>
      <c r="F2243" s="16">
        <v>6875.5</v>
      </c>
      <c r="G2243" s="16"/>
      <c r="H2243" s="16"/>
      <c r="I2243" s="4"/>
      <c r="J2243" s="14"/>
      <c r="K2243" s="50"/>
      <c r="L2243" s="107"/>
      <c r="M2243" s="16"/>
      <c r="N2243" s="16"/>
      <c r="O2243" s="16"/>
      <c r="P2243" s="18"/>
      <c r="Q2243" s="14"/>
      <c r="R2243" s="18">
        <v>0</v>
      </c>
      <c r="S2243" s="16">
        <v>0</v>
      </c>
      <c r="T2243" s="18">
        <f t="shared" si="746"/>
        <v>83120.239999999991</v>
      </c>
      <c r="U2243" s="15"/>
      <c r="W2243" s="14"/>
      <c r="X2243" s="18">
        <f>F2243</f>
        <v>6875.5</v>
      </c>
      <c r="Y2243" s="16">
        <v>0</v>
      </c>
      <c r="Z2243" s="18">
        <f t="shared" si="747"/>
        <v>95464.129999999961</v>
      </c>
      <c r="AA2243" s="15" t="str">
        <f>C2243</f>
        <v>VERS. LEGNANO  13/2  6.010,00+ 25/1  294,50+1/2 236 + 14/2  310+ 13/2 25,00</v>
      </c>
      <c r="AB2243" s="24"/>
      <c r="AC2243" s="15"/>
      <c r="AD2243" s="25"/>
      <c r="AE2243" s="62"/>
      <c r="AF2243" s="63"/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48"/>
        <v>0</v>
      </c>
      <c r="AP2243" s="15"/>
      <c r="AR2243" s="14"/>
      <c r="AS2243" s="18">
        <v>0</v>
      </c>
      <c r="AT2243" s="16"/>
      <c r="AU2243" s="18">
        <f t="shared" si="749"/>
        <v>0</v>
      </c>
      <c r="AV2243" s="15"/>
      <c r="AX2243" s="14"/>
      <c r="AY2243" s="18">
        <v>0</v>
      </c>
      <c r="AZ2243" s="16"/>
      <c r="BA2243" s="18">
        <f t="shared" si="750"/>
        <v>0</v>
      </c>
      <c r="BB2243" s="15"/>
      <c r="BD2243" s="14"/>
      <c r="BE2243" s="18">
        <v>0</v>
      </c>
      <c r="BF2243" s="16"/>
      <c r="BG2243" s="18">
        <f t="shared" si="751"/>
        <v>0</v>
      </c>
      <c r="BH2243" s="15"/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/>
      <c r="C2244" s="15" t="s">
        <v>464</v>
      </c>
      <c r="D2244" s="16"/>
      <c r="E2244" s="16"/>
      <c r="F2244" s="16">
        <v>15679.68</v>
      </c>
      <c r="G2244" s="16"/>
      <c r="H2244" s="16">
        <v>0</v>
      </c>
      <c r="I2244" s="4"/>
      <c r="J2244" s="14"/>
      <c r="K2244" s="50">
        <f>K2183</f>
        <v>0</v>
      </c>
      <c r="L2244" s="107">
        <f>L2183</f>
        <v>0</v>
      </c>
      <c r="M2244" s="16"/>
      <c r="N2244" s="16">
        <v>0</v>
      </c>
      <c r="O2244" s="16"/>
      <c r="P2244" s="18"/>
      <c r="Q2244" s="14"/>
      <c r="R2244" s="18">
        <v>0</v>
      </c>
      <c r="S2244" s="16">
        <v>0</v>
      </c>
      <c r="T2244" s="18">
        <f t="shared" si="746"/>
        <v>83120.239999999991</v>
      </c>
      <c r="U2244" s="15"/>
      <c r="W2244" s="14"/>
      <c r="X2244" s="18">
        <f>F2244</f>
        <v>15679.68</v>
      </c>
      <c r="Y2244" s="16"/>
      <c r="Z2244" s="18">
        <f t="shared" si="747"/>
        <v>111143.80999999997</v>
      </c>
      <c r="AA2244" s="15"/>
      <c r="AB2244" s="24"/>
      <c r="AC2244" s="15"/>
      <c r="AD2244" s="25"/>
      <c r="AE2244" s="62"/>
      <c r="AF2244" s="63"/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48"/>
        <v>0</v>
      </c>
      <c r="AP2244" s="15"/>
      <c r="AR2244" s="14"/>
      <c r="AS2244" s="18">
        <v>0</v>
      </c>
      <c r="AT2244" s="16"/>
      <c r="AU2244" s="18">
        <f t="shared" si="749"/>
        <v>0</v>
      </c>
      <c r="AV2244" s="15"/>
      <c r="AX2244" s="14"/>
      <c r="AY2244" s="18">
        <v>0</v>
      </c>
      <c r="AZ2244" s="16"/>
      <c r="BA2244" s="18">
        <f t="shared" si="750"/>
        <v>0</v>
      </c>
      <c r="BB2244" s="15"/>
      <c r="BD2244" s="14"/>
      <c r="BE2244" s="18">
        <v>0</v>
      </c>
      <c r="BF2244" s="16"/>
      <c r="BG2244" s="18">
        <f t="shared" si="751"/>
        <v>0</v>
      </c>
      <c r="BH2244" s="15"/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/>
      <c r="B2245" s="15"/>
      <c r="C2245" s="15" t="s">
        <v>465</v>
      </c>
      <c r="D2245" s="16"/>
      <c r="E2245" s="16"/>
      <c r="F2245" s="16">
        <v>0</v>
      </c>
      <c r="G2245" s="16"/>
      <c r="H2245" s="16"/>
      <c r="I2245" s="4"/>
      <c r="J2245" s="14"/>
      <c r="K2245" s="50"/>
      <c r="L2245" s="107">
        <v>0</v>
      </c>
      <c r="M2245" s="16"/>
      <c r="N2245" s="16">
        <v>0</v>
      </c>
      <c r="O2245" s="16"/>
      <c r="P2245" s="18"/>
      <c r="Q2245" s="14"/>
      <c r="R2245" s="18">
        <v>0</v>
      </c>
      <c r="S2245" s="16">
        <v>0</v>
      </c>
      <c r="T2245" s="18">
        <f t="shared" si="746"/>
        <v>83120.239999999991</v>
      </c>
      <c r="U2245" s="15"/>
      <c r="W2245" s="14"/>
      <c r="X2245" s="18">
        <f>F2245</f>
        <v>0</v>
      </c>
      <c r="Y2245" s="16"/>
      <c r="Z2245" s="18">
        <f t="shared" si="747"/>
        <v>111143.80999999997</v>
      </c>
      <c r="AA2245" s="15"/>
      <c r="AB2245" s="24"/>
      <c r="AC2245" s="15"/>
      <c r="AD2245" s="25"/>
      <c r="AE2245" s="62"/>
      <c r="AF2245" s="63"/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48"/>
        <v>0</v>
      </c>
      <c r="AP2245" s="15"/>
      <c r="AR2245" s="14"/>
      <c r="AS2245" s="18">
        <v>0</v>
      </c>
      <c r="AT2245" s="16"/>
      <c r="AU2245" s="18">
        <f t="shared" si="749"/>
        <v>0</v>
      </c>
      <c r="AV2245" s="15"/>
      <c r="AX2245" s="14"/>
      <c r="AY2245" s="18">
        <v>0</v>
      </c>
      <c r="AZ2245" s="16"/>
      <c r="BA2245" s="18">
        <f t="shared" si="750"/>
        <v>0</v>
      </c>
      <c r="BB2245" s="15"/>
      <c r="BD2245" s="14"/>
      <c r="BE2245" s="18">
        <v>0</v>
      </c>
      <c r="BF2245" s="16"/>
      <c r="BG2245" s="18">
        <f t="shared" si="751"/>
        <v>0</v>
      </c>
      <c r="BH2245" s="15"/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466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/>
      <c r="Q2246" s="14"/>
      <c r="R2246" s="18">
        <v>0</v>
      </c>
      <c r="S2246" s="16">
        <v>0</v>
      </c>
      <c r="T2246" s="18">
        <f t="shared" si="746"/>
        <v>83120.239999999991</v>
      </c>
      <c r="U2246" s="15"/>
      <c r="W2246" s="14"/>
      <c r="X2246" s="18">
        <f>F2246</f>
        <v>1098</v>
      </c>
      <c r="Y2246" s="16">
        <v>0</v>
      </c>
      <c r="Z2246" s="18">
        <f t="shared" si="747"/>
        <v>112241.80999999997</v>
      </c>
      <c r="AA2246" s="15" t="str">
        <f>C2246</f>
        <v>BONIFICO AGOS  15/2</v>
      </c>
      <c r="AB2246" s="24"/>
      <c r="AC2246" s="15"/>
      <c r="AD2246" s="25"/>
      <c r="AE2246" s="62"/>
      <c r="AF2246" s="63"/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48"/>
        <v>0</v>
      </c>
      <c r="AP2246" s="15"/>
      <c r="AR2246" s="14"/>
      <c r="AS2246" s="18">
        <v>0</v>
      </c>
      <c r="AT2246" s="16"/>
      <c r="AU2246" s="18">
        <f t="shared" si="749"/>
        <v>0</v>
      </c>
      <c r="AV2246" s="15"/>
      <c r="AX2246" s="14"/>
      <c r="AY2246" s="18">
        <v>0</v>
      </c>
      <c r="AZ2246" s="16"/>
      <c r="BA2246" s="18">
        <f t="shared" si="750"/>
        <v>0</v>
      </c>
      <c r="BB2246" s="15"/>
      <c r="BD2246" s="14"/>
      <c r="BE2246" s="18">
        <v>0</v>
      </c>
      <c r="BF2246" s="16"/>
      <c r="BG2246" s="18">
        <f t="shared" si="751"/>
        <v>0</v>
      </c>
      <c r="BH2246" s="15"/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116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119</v>
      </c>
      <c r="L2247" s="16">
        <f>SUM(L2234:L2246)</f>
        <v>1607.01</v>
      </c>
      <c r="M2247" s="16"/>
      <c r="N2247" s="16">
        <v>0</v>
      </c>
      <c r="O2247" s="16"/>
      <c r="P2247" s="18"/>
      <c r="Q2247" s="14"/>
      <c r="R2247" s="18">
        <v>0</v>
      </c>
      <c r="S2247" s="16"/>
      <c r="T2247" s="18">
        <f t="shared" si="746"/>
        <v>83120.239999999991</v>
      </c>
      <c r="U2247" s="15"/>
      <c r="W2247" s="14"/>
      <c r="X2247" s="18">
        <v>0</v>
      </c>
      <c r="Y2247" s="16"/>
      <c r="Z2247" s="18">
        <f t="shared" si="747"/>
        <v>112241.80999999997</v>
      </c>
      <c r="AA2247" s="15" t="str">
        <f>C2247</f>
        <v>VERSAMENTO</v>
      </c>
      <c r="AB2247" s="24"/>
      <c r="AC2247" s="15"/>
      <c r="AD2247" s="25"/>
      <c r="AE2247" s="62"/>
      <c r="AF2247" s="63"/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48"/>
        <v>0</v>
      </c>
      <c r="AP2247" s="15"/>
      <c r="AR2247" s="14"/>
      <c r="AS2247" s="18">
        <v>0</v>
      </c>
      <c r="AT2247" s="16"/>
      <c r="AU2247" s="18">
        <f t="shared" si="749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750"/>
        <v>0</v>
      </c>
      <c r="BB2247" s="15"/>
      <c r="BD2247" s="14"/>
      <c r="BE2247" s="18">
        <v>0</v>
      </c>
      <c r="BF2247" s="16"/>
      <c r="BG2247" s="18">
        <f t="shared" si="751"/>
        <v>0</v>
      </c>
      <c r="BH2247" s="15"/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175</v>
      </c>
      <c r="D2248" s="16"/>
      <c r="E2248" s="16"/>
      <c r="F2248" s="16"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5720.01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746"/>
        <v>83120.239999999991</v>
      </c>
      <c r="U2248" s="15"/>
      <c r="W2248" s="14"/>
      <c r="X2248" s="18">
        <f>F2248</f>
        <v>6003.36</v>
      </c>
      <c r="Y2248" s="16">
        <f>G2248</f>
        <v>0</v>
      </c>
      <c r="Z2248" s="18">
        <f t="shared" si="747"/>
        <v>118245.16999999997</v>
      </c>
      <c r="AA2248" s="15" t="str">
        <f>C2248</f>
        <v>BONIFICI</v>
      </c>
      <c r="AB2248" s="24"/>
      <c r="AC2248" s="15"/>
      <c r="AD2248" s="25"/>
      <c r="AE2248" s="62"/>
      <c r="AF2248" s="63"/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48"/>
        <v>0</v>
      </c>
      <c r="AP2248" s="15"/>
      <c r="AR2248" s="14"/>
      <c r="AS2248" s="18">
        <v>0</v>
      </c>
      <c r="AT2248" s="16"/>
      <c r="AU2248" s="18">
        <f t="shared" si="749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0"/>
        <v>0</v>
      </c>
      <c r="BB2248" s="15"/>
      <c r="BD2248" s="14"/>
      <c r="BE2248" s="18">
        <v>0</v>
      </c>
      <c r="BF2248" s="16"/>
      <c r="BG2248" s="18">
        <f t="shared" si="751"/>
        <v>0</v>
      </c>
      <c r="BH2248" s="15"/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120</v>
      </c>
      <c r="D2249" s="16"/>
      <c r="E2249" s="16"/>
      <c r="F2249" s="16">
        <v>0</v>
      </c>
      <c r="G2249" s="1">
        <f>F2239</f>
        <v>0</v>
      </c>
      <c r="H2249" s="16">
        <f>G2249-D2140-D2141-D2143</f>
        <v>-1215.1199999999999</v>
      </c>
      <c r="I2249" s="4"/>
      <c r="J2249" s="14"/>
      <c r="K2249" s="53">
        <f>A2198</f>
        <v>45341</v>
      </c>
      <c r="L2249" s="3">
        <f>D2198+D2199-E2203+D2200-E2200+D2203-E2198+B2201</f>
        <v>6437.2100000000009</v>
      </c>
      <c r="M2249" s="3"/>
      <c r="N2249" s="3"/>
      <c r="O2249" s="16"/>
      <c r="P2249" s="18"/>
      <c r="Q2249" s="14"/>
      <c r="R2249" s="18"/>
      <c r="S2249" s="16"/>
      <c r="T2249" s="18">
        <f t="shared" si="746"/>
        <v>83120.239999999991</v>
      </c>
      <c r="U2249" s="15"/>
      <c r="W2249" s="14"/>
      <c r="X2249" s="18"/>
      <c r="Y2249" s="1">
        <f>G2249</f>
        <v>0</v>
      </c>
      <c r="Z2249" s="18">
        <f t="shared" si="747"/>
        <v>118245.16999999997</v>
      </c>
      <c r="AA2249" s="15" t="str">
        <f>C2249</f>
        <v>PREL .PROVVIGIONI MATURATE</v>
      </c>
      <c r="AB2249" s="24"/>
      <c r="AC2249" s="15" t="s">
        <v>163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48"/>
        <v>0</v>
      </c>
      <c r="AP2249" s="15"/>
      <c r="AR2249" s="14"/>
      <c r="AS2249" s="18"/>
      <c r="AT2249" s="25">
        <v>0</v>
      </c>
      <c r="AU2249" s="18">
        <f t="shared" si="749"/>
        <v>0</v>
      </c>
      <c r="AV2249" s="15"/>
      <c r="AX2249" s="14"/>
      <c r="AY2249" s="18"/>
      <c r="AZ2249" s="25">
        <v>0</v>
      </c>
      <c r="BA2249" s="18">
        <f t="shared" si="750"/>
        <v>0</v>
      </c>
      <c r="BB2249" s="15"/>
      <c r="BD2249" s="14"/>
      <c r="BE2249" s="18"/>
      <c r="BF2249" s="25">
        <v>0</v>
      </c>
      <c r="BG2249" s="18">
        <f t="shared" si="751"/>
        <v>0</v>
      </c>
      <c r="BH2249" s="15"/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121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/>
      <c r="N2250" s="16"/>
      <c r="O2250" s="16"/>
      <c r="P2250" s="18"/>
      <c r="Q2250" s="14"/>
      <c r="R2250" s="18"/>
      <c r="S2250" s="16">
        <f>G2250</f>
        <v>0</v>
      </c>
      <c r="T2250" s="18">
        <f t="shared" si="746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7"/>
        <v>118245.16999999997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48"/>
        <v>0</v>
      </c>
      <c r="AP2250" s="15"/>
      <c r="AR2250" s="14"/>
      <c r="AS2250" s="18"/>
      <c r="AT2250" s="16"/>
      <c r="AU2250" s="18">
        <f t="shared" si="749"/>
        <v>0</v>
      </c>
      <c r="AV2250" s="15"/>
      <c r="AX2250" s="14"/>
      <c r="AY2250" s="18"/>
      <c r="AZ2250" s="16"/>
      <c r="BA2250" s="18">
        <f t="shared" si="750"/>
        <v>0</v>
      </c>
      <c r="BB2250" s="15"/>
      <c r="BD2250" s="14"/>
      <c r="BE2250" s="18"/>
      <c r="BF2250" s="16"/>
      <c r="BG2250" s="18">
        <f t="shared" si="751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/>
      <c r="B2251" s="15"/>
      <c r="C2251" s="15" t="s">
        <v>122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6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7"/>
        <v>118245.16999999997</v>
      </c>
      <c r="AA2251" s="15"/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48"/>
        <v>0</v>
      </c>
      <c r="AP2251" s="15"/>
      <c r="AR2251" s="14"/>
      <c r="AS2251" s="18"/>
      <c r="AT2251" s="16">
        <v>0</v>
      </c>
      <c r="AU2251" s="18">
        <f t="shared" si="749"/>
        <v>0</v>
      </c>
      <c r="AV2251" s="15"/>
      <c r="AX2251" s="14"/>
      <c r="AY2251" s="18"/>
      <c r="AZ2251" s="16">
        <v>0</v>
      </c>
      <c r="BA2251" s="18">
        <f t="shared" si="750"/>
        <v>0</v>
      </c>
      <c r="BB2251" s="15"/>
      <c r="BD2251" s="14"/>
      <c r="BE2251" s="18"/>
      <c r="BF2251" s="16">
        <v>0</v>
      </c>
      <c r="BG2251" s="18">
        <f t="shared" si="751"/>
        <v>0</v>
      </c>
      <c r="BH2251" s="15"/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/>
      <c r="B2252" s="15"/>
      <c r="C2252" s="15"/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123</v>
      </c>
      <c r="L2252" s="3">
        <f>SUM(L2232:L2246)+N2231+L2248+L2249</f>
        <v>215129.63999999996</v>
      </c>
      <c r="M2252" s="3">
        <f>SUM(O2201:O2220)+N2230</f>
        <v>89443.64</v>
      </c>
      <c r="N2252" s="16"/>
      <c r="O2252" s="16"/>
      <c r="P2252" s="18"/>
      <c r="Q2252" s="14"/>
      <c r="R2252" s="18"/>
      <c r="S2252" s="16">
        <v>0</v>
      </c>
      <c r="T2252" s="18">
        <f t="shared" si="746"/>
        <v>83120.239999999991</v>
      </c>
      <c r="U2252" s="15"/>
      <c r="W2252" s="14"/>
      <c r="X2252" s="18">
        <v>0</v>
      </c>
      <c r="Y2252" s="16">
        <v>0</v>
      </c>
      <c r="Z2252" s="18">
        <f t="shared" si="747"/>
        <v>118245.16999999997</v>
      </c>
      <c r="AA2252" s="15"/>
      <c r="AB2252" s="24"/>
      <c r="AC2252" s="15">
        <f>C2252</f>
        <v>0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119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48"/>
        <v>0</v>
      </c>
      <c r="AP2252" s="15"/>
      <c r="AR2252" s="14"/>
      <c r="AS2252" s="18"/>
      <c r="AT2252" s="16">
        <v>0</v>
      </c>
      <c r="AU2252" s="18">
        <f t="shared" si="749"/>
        <v>0</v>
      </c>
      <c r="AV2252" s="16"/>
      <c r="AX2252" s="14"/>
      <c r="AY2252" s="18"/>
      <c r="AZ2252" s="16">
        <v>0</v>
      </c>
      <c r="BA2252" s="18">
        <f t="shared" si="750"/>
        <v>0</v>
      </c>
      <c r="BB2252" s="15"/>
      <c r="BD2252" s="14"/>
      <c r="BE2252" s="18"/>
      <c r="BF2252" s="16">
        <v>0</v>
      </c>
      <c r="BG2252" s="18">
        <f t="shared" si="751"/>
        <v>0</v>
      </c>
      <c r="BH2252" s="15"/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/>
      <c r="B2253" s="15"/>
      <c r="C2253" s="64" t="s">
        <v>146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435.349999999999</v>
      </c>
      <c r="J2253" s="14"/>
      <c r="K2253" s="6" t="s">
        <v>124</v>
      </c>
      <c r="L2253" s="3">
        <f>L2252-M2252</f>
        <v>125685.99999999996</v>
      </c>
      <c r="M2253" s="16"/>
      <c r="N2253" s="16"/>
      <c r="O2253" s="16"/>
      <c r="P2253" s="18"/>
      <c r="Q2253" s="14"/>
      <c r="R2253" s="18"/>
      <c r="S2253" s="16">
        <v>0</v>
      </c>
      <c r="T2253" s="18">
        <f t="shared" si="746"/>
        <v>83120.239999999991</v>
      </c>
      <c r="U2253" s="15"/>
      <c r="W2253" s="14"/>
      <c r="X2253" s="18"/>
      <c r="Y2253" s="16">
        <v>0</v>
      </c>
      <c r="Z2253" s="18">
        <f t="shared" si="747"/>
        <v>118245.16999999997</v>
      </c>
      <c r="AA2253" s="15"/>
      <c r="AB2253" s="24"/>
      <c r="AC2253" s="71" t="s">
        <v>201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125</v>
      </c>
      <c r="AI2253" s="26"/>
      <c r="AJ2253" s="25">
        <f>SUM(AJ2199:AJ2252)</f>
        <v>0</v>
      </c>
      <c r="AL2253" s="14"/>
      <c r="AM2253" s="18"/>
      <c r="AN2253" s="16"/>
      <c r="AO2253" s="18">
        <f t="shared" si="748"/>
        <v>0</v>
      </c>
      <c r="AP2253" s="15"/>
      <c r="AR2253" s="14"/>
      <c r="AS2253" s="18"/>
      <c r="AT2253" s="16">
        <v>0</v>
      </c>
      <c r="AU2253" s="18">
        <f t="shared" si="749"/>
        <v>0</v>
      </c>
      <c r="AV2253" s="15"/>
      <c r="AX2253" s="14"/>
      <c r="AY2253" s="18"/>
      <c r="AZ2253" s="16"/>
      <c r="BA2253" s="18">
        <f t="shared" si="750"/>
        <v>0</v>
      </c>
      <c r="BB2253" s="15"/>
      <c r="BD2253" s="14"/>
      <c r="BE2253" s="18"/>
      <c r="BF2253" s="16"/>
      <c r="BG2253" s="18">
        <f t="shared" si="751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148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247391.31</v>
      </c>
      <c r="M2254" s="16"/>
      <c r="N2254" s="16"/>
      <c r="O2254" s="56"/>
      <c r="P2254" s="18"/>
      <c r="Q2254" s="14"/>
      <c r="R2254" s="18"/>
      <c r="S2254" s="16">
        <v>0</v>
      </c>
      <c r="T2254" s="18">
        <f t="shared" si="746"/>
        <v>83120.239999999991</v>
      </c>
      <c r="U2254" s="15"/>
      <c r="W2254" s="14"/>
      <c r="X2254" s="18"/>
      <c r="Y2254" s="16">
        <v>0</v>
      </c>
      <c r="Z2254" s="18">
        <f t="shared" si="747"/>
        <v>118245.16999999997</v>
      </c>
      <c r="AA2254" s="15"/>
      <c r="AB2254" s="24"/>
      <c r="AC2254" s="71" t="s">
        <v>167</v>
      </c>
      <c r="AD2254" s="65"/>
      <c r="AE2254" s="65">
        <f>G2254</f>
        <v>0</v>
      </c>
      <c r="AF2254" s="63">
        <f>AF2193+AD2198+AD2199</f>
        <v>94061.869999999981</v>
      </c>
      <c r="AG2254" s="25"/>
      <c r="AH2254" s="24"/>
      <c r="AI2254" s="26"/>
      <c r="AJ2254" s="25"/>
      <c r="AL2254" s="14"/>
      <c r="AM2254" s="18"/>
      <c r="AN2254" s="16"/>
      <c r="AO2254" s="18">
        <f t="shared" si="748"/>
        <v>0</v>
      </c>
      <c r="AP2254" s="15"/>
      <c r="AR2254" s="14"/>
      <c r="AS2254" s="18"/>
      <c r="AT2254" s="16"/>
      <c r="AU2254" s="18">
        <f t="shared" si="749"/>
        <v>0</v>
      </c>
      <c r="AV2254" s="15"/>
      <c r="AX2254" s="14"/>
      <c r="AY2254" s="18"/>
      <c r="AZ2254" s="16"/>
      <c r="BA2254" s="18">
        <f t="shared" si="750"/>
        <v>0</v>
      </c>
      <c r="BB2254" s="15"/>
      <c r="BD2254" s="14"/>
      <c r="BE2254" s="18"/>
      <c r="BF2254" s="16"/>
      <c r="BG2254" s="18">
        <f t="shared" si="751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174043.11999999997</v>
      </c>
      <c r="B2255" s="44">
        <f>D2203-D2205+B2194</f>
        <v>0</v>
      </c>
      <c r="C2255" s="57" t="s">
        <v>127</v>
      </c>
      <c r="D2255" s="44">
        <f>D2198-D2201-E2198+D2194</f>
        <v>51907.87</v>
      </c>
      <c r="E2255" s="44">
        <f>D2199-D2204+E2194</f>
        <v>19641.370000000003</v>
      </c>
      <c r="F2255" s="72">
        <f>D2201+D2202+D2204+F2194-E2202</f>
        <v>17344.579999999998</v>
      </c>
      <c r="G2255" s="81">
        <f>D2201+D2202-E2202+D2204+G2194</f>
        <v>17344.579999999998</v>
      </c>
      <c r="H2255" s="44">
        <f>G2249+G2248+H2194</f>
        <v>16665.96</v>
      </c>
      <c r="I2255" s="79">
        <f>G2255-H2255</f>
        <v>678.61999999999898</v>
      </c>
      <c r="J2255" s="58"/>
      <c r="K2255" s="6" t="s">
        <v>128</v>
      </c>
      <c r="L2255" s="3">
        <f>L2253-L2254</f>
        <v>-121705.31000000004</v>
      </c>
      <c r="M2255" s="27" t="s">
        <v>168</v>
      </c>
      <c r="N2255" s="27">
        <f>O2255-L2254</f>
        <v>-115768.46000000002</v>
      </c>
      <c r="O2255" s="44">
        <f>Z2255+AU2255+N2231+SUM(L2234:L2245)+SUM(N2235:N2245)+L2249-D2201-D2204-D2200+E2202</f>
        <v>131622.84999999998</v>
      </c>
      <c r="P2255" s="18"/>
      <c r="Q2255" s="58"/>
      <c r="R2255" s="59"/>
      <c r="S2255" s="44"/>
      <c r="T2255" s="59">
        <f t="shared" si="746"/>
        <v>83120.239999999991</v>
      </c>
      <c r="U2255" s="57"/>
      <c r="W2255" s="58"/>
      <c r="X2255" s="59"/>
      <c r="Y2255" s="44"/>
      <c r="Z2255" s="59">
        <f t="shared" si="747"/>
        <v>118245.16999999997</v>
      </c>
      <c r="AA2255" s="57"/>
      <c r="AB2255" s="60"/>
      <c r="AC2255" s="60" t="s">
        <v>129</v>
      </c>
      <c r="AD2255" s="23">
        <f>SUM(AD2198:AD2254)-SUM(AE2198:AE2252)+AD2194</f>
        <v>22316.94000000001</v>
      </c>
      <c r="AE2255" s="23">
        <f>AF2241+AF2242</f>
        <v>11860</v>
      </c>
      <c r="AF2255" s="23">
        <f>AD2255+AE2255</f>
        <v>34176.94000000001</v>
      </c>
      <c r="AG2255" s="23" t="s">
        <v>169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48"/>
        <v>0</v>
      </c>
      <c r="AP2255" s="57"/>
      <c r="AR2255" s="58"/>
      <c r="AS2255" s="59"/>
      <c r="AT2255" s="44"/>
      <c r="AU2255" s="59">
        <f t="shared" si="749"/>
        <v>0</v>
      </c>
      <c r="AV2255" s="57"/>
      <c r="AX2255" s="58"/>
      <c r="AY2255" s="59"/>
      <c r="AZ2255" s="44"/>
      <c r="BA2255" s="59">
        <f t="shared" si="750"/>
        <v>0</v>
      </c>
      <c r="BB2255" s="57"/>
      <c r="BD2255" s="58"/>
      <c r="BE2255" s="59"/>
      <c r="BF2255" s="44"/>
      <c r="BG2255" s="59">
        <f t="shared" si="751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202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7" spans="1:69" ht="16.8" customHeight="1" x14ac:dyDescent="0.25">
      <c r="A2257" s="50"/>
    </row>
    <row r="2258" spans="1:69" ht="16.8" customHeight="1" x14ac:dyDescent="0.35">
      <c r="A2258" s="2" t="s">
        <v>0</v>
      </c>
      <c r="B2258" s="2"/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130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170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171</v>
      </c>
      <c r="BP2258" s="8" t="s">
        <v>0</v>
      </c>
      <c r="BQ2258" s="9" t="s">
        <v>172</v>
      </c>
    </row>
    <row r="2259" spans="1:69" ht="16.8" customHeight="1" x14ac:dyDescent="0.35">
      <c r="A2259" s="14">
        <v>45342</v>
      </c>
      <c r="B2259" s="15" t="s">
        <v>173</v>
      </c>
      <c r="C2259" s="15" t="s">
        <v>177</v>
      </c>
      <c r="D2259" s="16">
        <v>16867.09</v>
      </c>
      <c r="E2259" s="16">
        <v>200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3052.13</v>
      </c>
      <c r="M2259" s="16"/>
      <c r="N2259" s="82">
        <f>L2259+L2260-M2260</f>
        <v>3052.13</v>
      </c>
      <c r="O2259" s="80">
        <f>D2262+D2265+D2263-E2263-E2262+O2198</f>
        <v>92316.819999999992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118245.16999999997</v>
      </c>
      <c r="AA2259" s="15"/>
      <c r="AB2259" s="19">
        <f>A2259</f>
        <v>45342</v>
      </c>
      <c r="AC2259" s="12" t="s">
        <v>25</v>
      </c>
      <c r="AD2259" s="11">
        <f>N2259</f>
        <v>3052.13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175</v>
      </c>
      <c r="BM2259" s="88">
        <f>BK2259</f>
        <v>45342</v>
      </c>
      <c r="BN2259" s="24" t="s">
        <v>175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179</v>
      </c>
      <c r="D2260" s="16">
        <v>2850.16</v>
      </c>
      <c r="E2260" s="16"/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2">(R2260-S2260)+T2259</f>
        <v>83120.239999999991</v>
      </c>
      <c r="U2260" s="15"/>
      <c r="W2260" s="14"/>
      <c r="X2260" s="18"/>
      <c r="Y2260" s="16"/>
      <c r="Z2260" s="18">
        <f t="shared" ref="Z2260:Z2291" si="753">(X2260-Y2260)+Z2259</f>
        <v>118245.16999999997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4">(AM2260-AN2260)+AO2259</f>
        <v>0</v>
      </c>
      <c r="AP2260" s="15"/>
      <c r="AR2260" s="14"/>
      <c r="AS2260" s="18"/>
      <c r="AT2260" s="16"/>
      <c r="AU2260" s="18">
        <f t="shared" ref="AU2260:AU2291" si="755">(AS2260-AT2260)+AU2259</f>
        <v>0</v>
      </c>
      <c r="AV2260" s="15"/>
      <c r="AX2260" s="14"/>
      <c r="AY2260" s="18"/>
      <c r="AZ2260" s="16"/>
      <c r="BA2260" s="18">
        <f t="shared" ref="BA2260:BA2291" si="756">(AY2260-AZ2260)+BA2259</f>
        <v>0</v>
      </c>
      <c r="BB2260" s="15"/>
      <c r="BD2260" s="14"/>
      <c r="BE2260" s="18"/>
      <c r="BF2260" s="16"/>
      <c r="BG2260" s="18">
        <f t="shared" ref="BG2260:BG2291" si="757">(BE2260-BF2260)+BG2259</f>
        <v>0</v>
      </c>
      <c r="BH2260" s="15"/>
      <c r="BJ2260" s="86">
        <v>0</v>
      </c>
      <c r="BK2260" s="90"/>
      <c r="BL2260" s="24">
        <v>0</v>
      </c>
      <c r="BM2260" s="91"/>
      <c r="BN2260" s="24">
        <v>0</v>
      </c>
      <c r="BO2260" s="24">
        <v>0</v>
      </c>
      <c r="BP2260" s="91"/>
      <c r="BQ2260" s="124"/>
    </row>
    <row r="2261" spans="1:69" ht="16.8" customHeight="1" x14ac:dyDescent="0.35">
      <c r="A2261" s="15"/>
      <c r="B2261" s="15"/>
      <c r="C2261" s="15" t="s">
        <v>398</v>
      </c>
      <c r="D2261" s="16">
        <v>189.64</v>
      </c>
      <c r="E2261" s="16">
        <v>1448</v>
      </c>
      <c r="F2261" s="16"/>
      <c r="G2261" s="16"/>
      <c r="H2261" s="103">
        <f>D2262+H2200</f>
        <v>389.36</v>
      </c>
      <c r="I2261" s="4"/>
      <c r="J2261" s="14"/>
      <c r="K2261" s="17" t="s">
        <v>35</v>
      </c>
      <c r="L2261" s="16">
        <f>D2259+D2260+D2261+D2264-D2262-D2263-D2265-D2266-E2261-E2259+B2262</f>
        <v>15474.260000000002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2"/>
        <v>83120.239999999991</v>
      </c>
      <c r="U2261" s="15"/>
      <c r="W2261" s="14"/>
      <c r="X2261" s="18"/>
      <c r="Y2261" s="16"/>
      <c r="Z2261" s="18">
        <f t="shared" si="753"/>
        <v>118245.16999999997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4"/>
        <v>0</v>
      </c>
      <c r="AP2261" s="15"/>
      <c r="AR2261" s="14"/>
      <c r="AS2261" s="18"/>
      <c r="AT2261" s="16"/>
      <c r="AU2261" s="18">
        <f t="shared" si="755"/>
        <v>0</v>
      </c>
      <c r="AV2261" s="15"/>
      <c r="AX2261" s="14"/>
      <c r="AY2261" s="18"/>
      <c r="AZ2261" s="16"/>
      <c r="BA2261" s="18">
        <f t="shared" si="756"/>
        <v>0</v>
      </c>
      <c r="BB2261" s="15"/>
      <c r="BD2261" s="14"/>
      <c r="BE2261" s="18"/>
      <c r="BF2261" s="16"/>
      <c r="BG2261" s="18">
        <f t="shared" si="757"/>
        <v>0</v>
      </c>
      <c r="BH2261" s="15"/>
      <c r="BJ2261" s="86">
        <v>0</v>
      </c>
      <c r="BK2261" s="90"/>
      <c r="BL2261" s="24">
        <v>0</v>
      </c>
      <c r="BM2261" s="91"/>
      <c r="BN2261" s="24">
        <v>0</v>
      </c>
      <c r="BO2261" s="24">
        <v>0</v>
      </c>
      <c r="BP2261" s="91"/>
      <c r="BQ2261" s="124"/>
    </row>
    <row r="2262" spans="1:69" ht="16.8" customHeight="1" x14ac:dyDescent="0.35">
      <c r="A2262" s="15"/>
      <c r="B2262" s="15">
        <v>267.5</v>
      </c>
      <c r="C2262" s="15" t="s">
        <v>178</v>
      </c>
      <c r="D2262" s="16">
        <v>43.53</v>
      </c>
      <c r="E2262" s="16"/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305.21300000000002</v>
      </c>
      <c r="N2262" s="16">
        <f>G2301</f>
        <v>0</v>
      </c>
      <c r="O2262" s="16">
        <f t="shared" ref="O2262:O2281" si="758">O2201+M2262-N2262</f>
        <v>28580.30000000001</v>
      </c>
      <c r="P2262" s="18">
        <f t="shared" ref="P2262:P2281" si="759">P2201+M2262</f>
        <v>9711.4</v>
      </c>
      <c r="Q2262" s="14"/>
      <c r="R2262" s="18"/>
      <c r="S2262" s="16"/>
      <c r="T2262" s="18">
        <f t="shared" si="752"/>
        <v>83120.239999999991</v>
      </c>
      <c r="U2262" s="15"/>
      <c r="W2262" s="14"/>
      <c r="X2262" s="18"/>
      <c r="Y2262" s="16"/>
      <c r="Z2262" s="18">
        <f t="shared" si="753"/>
        <v>118245.16999999997</v>
      </c>
      <c r="AA2262" s="15"/>
      <c r="AB2262" s="24"/>
      <c r="AC2262" s="24"/>
      <c r="AD2262" s="25"/>
      <c r="AE2262" s="25"/>
      <c r="AF2262" s="25"/>
      <c r="AG2262" s="25"/>
      <c r="AH2262" s="17"/>
      <c r="AI2262" s="16">
        <v>0</v>
      </c>
      <c r="AJ2262" s="25"/>
      <c r="AL2262" s="14"/>
      <c r="AM2262" s="18"/>
      <c r="AN2262" s="16"/>
      <c r="AO2262" s="18">
        <f t="shared" si="754"/>
        <v>0</v>
      </c>
      <c r="AP2262" s="15"/>
      <c r="AR2262" s="14"/>
      <c r="AS2262" s="18"/>
      <c r="AT2262" s="16"/>
      <c r="AU2262" s="18">
        <f t="shared" si="755"/>
        <v>0</v>
      </c>
      <c r="AV2262" s="15"/>
      <c r="AX2262" s="14"/>
      <c r="AY2262" s="18"/>
      <c r="AZ2262" s="16"/>
      <c r="BA2262" s="18">
        <f t="shared" si="756"/>
        <v>0</v>
      </c>
      <c r="BB2262" s="15"/>
      <c r="BD2262" s="14"/>
      <c r="BE2262" s="18"/>
      <c r="BF2262" s="16"/>
      <c r="BG2262" s="18">
        <f t="shared" si="757"/>
        <v>0</v>
      </c>
      <c r="BH2262" s="15"/>
      <c r="BJ2262" s="86">
        <v>0</v>
      </c>
      <c r="BK2262" s="90"/>
      <c r="BL2262" s="24">
        <v>0</v>
      </c>
      <c r="BM2262" s="91"/>
      <c r="BN2262" s="24">
        <v>0</v>
      </c>
      <c r="BO2262" s="24">
        <v>0</v>
      </c>
      <c r="BP2262" s="91"/>
      <c r="BQ2262" s="124"/>
    </row>
    <row r="2263" spans="1:69" ht="16.8" customHeight="1" x14ac:dyDescent="0.35">
      <c r="A2263" s="15"/>
      <c r="B2263" s="16">
        <f>B2262+B2202</f>
        <v>2066.4499999999998</v>
      </c>
      <c r="C2263" s="15" t="s">
        <v>179</v>
      </c>
      <c r="D2263" s="16">
        <v>3008.6</v>
      </c>
      <c r="E2263" s="16">
        <v>0</v>
      </c>
      <c r="F2263" s="16"/>
      <c r="G2263" s="16"/>
      <c r="H2263" s="103">
        <f>D2263+H2202</f>
        <v>9695.41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255.46328099999999</v>
      </c>
      <c r="N2263" s="16">
        <f>D2271</f>
        <v>0</v>
      </c>
      <c r="O2263" s="16">
        <f t="shared" si="758"/>
        <v>-34777.258200000004</v>
      </c>
      <c r="P2263" s="18">
        <f t="shared" si="759"/>
        <v>8128.4417999999987</v>
      </c>
      <c r="Q2263" s="14"/>
      <c r="R2263" s="18"/>
      <c r="S2263" s="16"/>
      <c r="T2263" s="18">
        <f t="shared" si="752"/>
        <v>83120.239999999991</v>
      </c>
      <c r="U2263" s="15"/>
      <c r="W2263" s="14"/>
      <c r="X2263" s="18"/>
      <c r="Y2263" s="16"/>
      <c r="Z2263" s="18">
        <f t="shared" si="753"/>
        <v>118245.16999999997</v>
      </c>
      <c r="AA2263" s="15"/>
      <c r="AB2263" s="24"/>
      <c r="AC2263" s="17"/>
      <c r="AD2263" s="25"/>
      <c r="AE2263" s="25"/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4"/>
        <v>0</v>
      </c>
      <c r="AP2263" s="15"/>
      <c r="AR2263" s="14"/>
      <c r="AS2263" s="18"/>
      <c r="AT2263" s="16"/>
      <c r="AU2263" s="18">
        <f t="shared" si="755"/>
        <v>0</v>
      </c>
      <c r="AV2263" s="15"/>
      <c r="AX2263" s="14"/>
      <c r="AY2263" s="18"/>
      <c r="AZ2263" s="16"/>
      <c r="BA2263" s="18">
        <f t="shared" si="756"/>
        <v>0</v>
      </c>
      <c r="BB2263" s="15"/>
      <c r="BD2263" s="14"/>
      <c r="BE2263" s="18"/>
      <c r="BF2263" s="16"/>
      <c r="BG2263" s="18">
        <f t="shared" si="757"/>
        <v>0</v>
      </c>
      <c r="BH2263" s="15"/>
      <c r="BJ2263" s="86">
        <v>0</v>
      </c>
      <c r="BK2263" s="90"/>
      <c r="BL2263" s="24">
        <v>0</v>
      </c>
      <c r="BM2263" s="91"/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180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181</v>
      </c>
      <c r="J2264" s="14"/>
      <c r="K2264" s="15" t="str">
        <f>C2288</f>
        <v>TOT. PAG. IMPIEGATE</v>
      </c>
      <c r="L2264" s="16"/>
      <c r="M2264" s="16">
        <f>15.35*(L2259+L2260-M2260)/100</f>
        <v>468.50195500000001</v>
      </c>
      <c r="N2264" s="16">
        <f>D2288</f>
        <v>0</v>
      </c>
      <c r="O2264" s="16">
        <f t="shared" si="758"/>
        <v>-10695.701000000001</v>
      </c>
      <c r="P2264" s="18">
        <f t="shared" si="759"/>
        <v>14906.999</v>
      </c>
      <c r="Q2264" s="14"/>
      <c r="R2264" s="18"/>
      <c r="S2264" s="16"/>
      <c r="T2264" s="18">
        <f t="shared" si="752"/>
        <v>83120.239999999991</v>
      </c>
      <c r="U2264" s="15"/>
      <c r="W2264" s="14"/>
      <c r="X2264" s="18"/>
      <c r="Y2264" s="16"/>
      <c r="Z2264" s="18">
        <f t="shared" si="753"/>
        <v>118245.16999999997</v>
      </c>
      <c r="AA2264" s="15"/>
      <c r="AB2264" s="24"/>
      <c r="AC2264" s="17"/>
      <c r="AD2264" s="25"/>
      <c r="AE2264" s="25"/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4"/>
        <v>0</v>
      </c>
      <c r="AP2264" s="15"/>
      <c r="AR2264" s="14"/>
      <c r="AS2264" s="18"/>
      <c r="AT2264" s="16"/>
      <c r="AU2264" s="18">
        <f t="shared" si="755"/>
        <v>0</v>
      </c>
      <c r="AV2264" s="15"/>
      <c r="AX2264" s="14"/>
      <c r="AY2264" s="18"/>
      <c r="AZ2264" s="16"/>
      <c r="BA2264" s="18">
        <f t="shared" si="756"/>
        <v>0</v>
      </c>
      <c r="BB2264" s="15"/>
      <c r="BD2264" s="14"/>
      <c r="BE2264" s="18"/>
      <c r="BF2264" s="16"/>
      <c r="BG2264" s="18">
        <f t="shared" si="757"/>
        <v>0</v>
      </c>
      <c r="BH2264" s="15"/>
      <c r="BJ2264" s="86">
        <v>0</v>
      </c>
      <c r="BK2264" s="90"/>
      <c r="BL2264" s="24">
        <v>0</v>
      </c>
      <c r="BM2264" s="91"/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182</v>
      </c>
      <c r="D2265" s="16">
        <v>0</v>
      </c>
      <c r="E2265" s="16"/>
      <c r="F2265" s="16"/>
      <c r="G2265" s="16"/>
      <c r="H2265" s="103">
        <f>D2265+H2204</f>
        <v>0</v>
      </c>
      <c r="I2265" s="78">
        <f>D2262+D2263-E2263+D2265</f>
        <v>3052.13</v>
      </c>
      <c r="J2265" s="14"/>
      <c r="K2265" s="15" t="s">
        <v>45</v>
      </c>
      <c r="L2265" s="16"/>
      <c r="M2265" s="16">
        <f>2.6*(L2259+L2260-M2260)/100</f>
        <v>79.355380000000011</v>
      </c>
      <c r="N2265" s="16">
        <f>D2276</f>
        <v>0</v>
      </c>
      <c r="O2265" s="16">
        <f t="shared" si="758"/>
        <v>7516.1639999999989</v>
      </c>
      <c r="P2265" s="18">
        <f t="shared" si="759"/>
        <v>2524.9640000000009</v>
      </c>
      <c r="Q2265" s="14"/>
      <c r="R2265" s="18"/>
      <c r="S2265" s="16"/>
      <c r="T2265" s="18">
        <f t="shared" si="752"/>
        <v>83120.239999999991</v>
      </c>
      <c r="U2265" s="15"/>
      <c r="W2265" s="14"/>
      <c r="X2265" s="18"/>
      <c r="Y2265" s="16"/>
      <c r="Z2265" s="18">
        <f t="shared" si="753"/>
        <v>118245.16999999997</v>
      </c>
      <c r="AA2265" s="15"/>
      <c r="AB2265" s="24"/>
      <c r="AC2265" s="17"/>
      <c r="AD2265" s="25"/>
      <c r="AE2265" s="25"/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4"/>
        <v>0</v>
      </c>
      <c r="AP2265" s="15"/>
      <c r="AR2265" s="14"/>
      <c r="AS2265" s="18"/>
      <c r="AT2265" s="16"/>
      <c r="AU2265" s="18">
        <f t="shared" si="755"/>
        <v>0</v>
      </c>
      <c r="AV2265" s="15"/>
      <c r="AX2265" s="14"/>
      <c r="AY2265" s="18"/>
      <c r="AZ2265" s="16"/>
      <c r="BA2265" s="18">
        <f t="shared" si="756"/>
        <v>0</v>
      </c>
      <c r="BB2265" s="15"/>
      <c r="BD2265" s="14"/>
      <c r="BE2265" s="18"/>
      <c r="BF2265" s="16"/>
      <c r="BG2265" s="18">
        <f t="shared" si="757"/>
        <v>0</v>
      </c>
      <c r="BH2265" s="15"/>
      <c r="BJ2265" s="86">
        <v>0</v>
      </c>
      <c r="BK2265" s="90"/>
      <c r="BL2265" s="24">
        <v>0</v>
      </c>
      <c r="BM2265" s="91"/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183</v>
      </c>
      <c r="D2266" s="16">
        <v>0</v>
      </c>
      <c r="E2266" s="16"/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79.355380000000011</v>
      </c>
      <c r="N2266" s="16">
        <f>G2277+H2277</f>
        <v>0</v>
      </c>
      <c r="O2266" s="16">
        <f t="shared" si="758"/>
        <v>7211.4040000000005</v>
      </c>
      <c r="P2266" s="18">
        <f t="shared" si="759"/>
        <v>2524.9640000000009</v>
      </c>
      <c r="Q2266" s="14"/>
      <c r="R2266" s="18"/>
      <c r="S2266" s="16">
        <f>G2266</f>
        <v>0</v>
      </c>
      <c r="T2266" s="18">
        <f t="shared" si="752"/>
        <v>83120.239999999991</v>
      </c>
      <c r="U2266" s="15" t="str">
        <f>C2266</f>
        <v>Provvigioni TUTELA LEGALE</v>
      </c>
      <c r="W2266" s="14"/>
      <c r="X2266" s="18"/>
      <c r="Y2266" s="16">
        <v>0</v>
      </c>
      <c r="Z2266" s="18">
        <f t="shared" si="753"/>
        <v>118245.16999999997</v>
      </c>
      <c r="AA2266" s="15"/>
      <c r="AB2266" s="24"/>
      <c r="AC2266" s="15" t="str">
        <f>C2266</f>
        <v>Provvigioni TUTELA LEGALE</v>
      </c>
      <c r="AD2266" s="25"/>
      <c r="AE2266" s="62">
        <f>G2266</f>
        <v>0</v>
      </c>
      <c r="AF2266" s="63">
        <f>AE2266+AF2205</f>
        <v>0</v>
      </c>
      <c r="AG2266" s="25"/>
      <c r="AH2266" s="17"/>
      <c r="AI2266" s="16">
        <v>0</v>
      </c>
      <c r="AJ2266" s="25"/>
      <c r="AL2266" s="14"/>
      <c r="AM2266" s="18"/>
      <c r="AN2266" s="16">
        <v>0</v>
      </c>
      <c r="AO2266" s="18">
        <f t="shared" si="754"/>
        <v>0</v>
      </c>
      <c r="AP2266" s="15"/>
      <c r="AR2266" s="14"/>
      <c r="AS2266" s="18"/>
      <c r="AT2266" s="16">
        <v>0</v>
      </c>
      <c r="AU2266" s="18">
        <f t="shared" si="755"/>
        <v>0</v>
      </c>
      <c r="AV2266" s="15"/>
      <c r="AX2266" s="14"/>
      <c r="AY2266" s="18"/>
      <c r="AZ2266" s="16">
        <v>0</v>
      </c>
      <c r="BA2266" s="18">
        <f t="shared" si="756"/>
        <v>0</v>
      </c>
      <c r="BB2266" s="15"/>
      <c r="BD2266" s="14"/>
      <c r="BE2266" s="18"/>
      <c r="BF2266" s="16">
        <v>0</v>
      </c>
      <c r="BG2266" s="18">
        <f t="shared" si="757"/>
        <v>0</v>
      </c>
      <c r="BH2266" s="15"/>
      <c r="BJ2266" s="86">
        <v>0</v>
      </c>
      <c r="BK2266" s="90"/>
      <c r="BL2266" s="24">
        <v>0</v>
      </c>
      <c r="BM2266" s="91"/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184</v>
      </c>
      <c r="D2267" s="16"/>
      <c r="E2267" s="16"/>
      <c r="F2267" s="16"/>
      <c r="G2267" s="16">
        <v>0</v>
      </c>
      <c r="H2267" s="103">
        <f>D2266+H2206</f>
        <v>2029.1899999999998</v>
      </c>
      <c r="I2267" s="4"/>
      <c r="J2267" s="14"/>
      <c r="K2267" s="15" t="s">
        <v>50</v>
      </c>
      <c r="L2267" s="16"/>
      <c r="M2267" s="16">
        <f>0.46*(L2259+L2260-M2260)/100</f>
        <v>14.039798000000001</v>
      </c>
      <c r="N2267" s="16">
        <f>G2281</f>
        <v>0</v>
      </c>
      <c r="O2267" s="16">
        <f t="shared" si="758"/>
        <v>1329.7844000000002</v>
      </c>
      <c r="P2267" s="18">
        <f t="shared" si="759"/>
        <v>446.72440000000012</v>
      </c>
      <c r="Q2267" s="14"/>
      <c r="R2267" s="18"/>
      <c r="S2267" s="16">
        <f>G2267</f>
        <v>0</v>
      </c>
      <c r="T2267" s="18">
        <f t="shared" si="752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3"/>
        <v>118245.16999999997</v>
      </c>
      <c r="AA2267" s="15"/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/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4"/>
        <v>0</v>
      </c>
      <c r="AP2267" s="15"/>
      <c r="AR2267" s="14"/>
      <c r="AS2267" s="18">
        <v>0</v>
      </c>
      <c r="AT2267" s="16">
        <v>0</v>
      </c>
      <c r="AU2267" s="18">
        <f t="shared" si="755"/>
        <v>0</v>
      </c>
      <c r="AV2267" s="15"/>
      <c r="AX2267" s="14"/>
      <c r="AY2267" s="18">
        <v>0</v>
      </c>
      <c r="AZ2267" s="16">
        <v>0</v>
      </c>
      <c r="BA2267" s="18">
        <f t="shared" si="756"/>
        <v>0</v>
      </c>
      <c r="BB2267" s="15"/>
      <c r="BD2267" s="14"/>
      <c r="BE2267" s="18">
        <v>0</v>
      </c>
      <c r="BF2267" s="16">
        <v>0</v>
      </c>
      <c r="BG2267" s="18">
        <f t="shared" si="757"/>
        <v>0</v>
      </c>
      <c r="BH2267" s="15"/>
      <c r="BJ2267" s="86">
        <v>0</v>
      </c>
      <c r="BK2267" s="90"/>
      <c r="BL2267" s="24">
        <v>0</v>
      </c>
      <c r="BM2267" s="91"/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185</v>
      </c>
      <c r="D2268" s="16"/>
      <c r="E2268" s="16"/>
      <c r="F2268" s="16"/>
      <c r="G2268" s="16">
        <v>0</v>
      </c>
      <c r="H2268" s="103"/>
      <c r="I2268" s="4"/>
      <c r="J2268" s="14"/>
      <c r="K2268" s="15" t="s">
        <v>52</v>
      </c>
      <c r="L2268" s="16"/>
      <c r="M2268" s="16">
        <f>0.28*(L2259+L2260-M2260)/100</f>
        <v>8.5459640000000014</v>
      </c>
      <c r="N2268" s="16">
        <f>D2291</f>
        <v>0</v>
      </c>
      <c r="O2268" s="16">
        <f t="shared" si="758"/>
        <v>809.42920000000004</v>
      </c>
      <c r="P2268" s="18">
        <f t="shared" si="759"/>
        <v>271.91920000000005</v>
      </c>
      <c r="Q2268" s="14"/>
      <c r="R2268" s="18"/>
      <c r="S2268" s="16">
        <f>G2268</f>
        <v>0</v>
      </c>
      <c r="T2268" s="18">
        <f t="shared" si="752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3"/>
        <v>118245.16999999997</v>
      </c>
      <c r="AA2268" s="15"/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4"/>
        <v>0</v>
      </c>
      <c r="AP2268" s="15"/>
      <c r="AR2268" s="14"/>
      <c r="AS2268" s="18"/>
      <c r="AT2268" s="16">
        <v>0</v>
      </c>
      <c r="AU2268" s="18">
        <f t="shared" si="755"/>
        <v>0</v>
      </c>
      <c r="AV2268" s="15"/>
      <c r="AX2268" s="14"/>
      <c r="AY2268" s="18"/>
      <c r="AZ2268" s="16">
        <v>0</v>
      </c>
      <c r="BA2268" s="18">
        <f t="shared" si="756"/>
        <v>0</v>
      </c>
      <c r="BB2268" s="15"/>
      <c r="BD2268" s="14"/>
      <c r="BE2268" s="18"/>
      <c r="BF2268" s="16">
        <v>0</v>
      </c>
      <c r="BG2268" s="18">
        <f t="shared" si="757"/>
        <v>0</v>
      </c>
      <c r="BH2268" s="15"/>
      <c r="BJ2268" s="86">
        <v>0</v>
      </c>
      <c r="BK2268" s="90"/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186</v>
      </c>
      <c r="D2269" s="16"/>
      <c r="E2269" s="16"/>
      <c r="F2269" s="16"/>
      <c r="G2269" s="16">
        <v>0</v>
      </c>
      <c r="H2269" s="103"/>
      <c r="I2269" s="4"/>
      <c r="J2269" s="14"/>
      <c r="K2269" s="15" t="str">
        <f>C2279</f>
        <v>Materiale pulizia</v>
      </c>
      <c r="L2269" s="16"/>
      <c r="M2269" s="16">
        <f>0.28*(L2259+L2260-M2260)/100</f>
        <v>8.5459640000000014</v>
      </c>
      <c r="N2269" s="16">
        <f>G2279</f>
        <v>0</v>
      </c>
      <c r="O2269" s="16">
        <f t="shared" si="758"/>
        <v>809.42920000000004</v>
      </c>
      <c r="P2269" s="18">
        <f t="shared" si="759"/>
        <v>271.91920000000005</v>
      </c>
      <c r="Q2269" s="14"/>
      <c r="R2269" s="18"/>
      <c r="S2269" s="16">
        <f>G2269</f>
        <v>0</v>
      </c>
      <c r="T2269" s="18">
        <f t="shared" si="752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3"/>
        <v>118245.16999999997</v>
      </c>
      <c r="AA2269" s="15"/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4"/>
        <v>0</v>
      </c>
      <c r="AP2269" s="15"/>
      <c r="AR2269" s="14"/>
      <c r="AS2269" s="18"/>
      <c r="AT2269" s="16">
        <v>0</v>
      </c>
      <c r="AU2269" s="18">
        <f t="shared" si="755"/>
        <v>0</v>
      </c>
      <c r="AV2269" s="15"/>
      <c r="AX2269" s="14"/>
      <c r="AY2269" s="18"/>
      <c r="AZ2269" s="16">
        <v>0</v>
      </c>
      <c r="BA2269" s="18">
        <f t="shared" si="756"/>
        <v>0</v>
      </c>
      <c r="BB2269" s="15"/>
      <c r="BD2269" s="14"/>
      <c r="BE2269" s="18"/>
      <c r="BF2269" s="16">
        <v>0</v>
      </c>
      <c r="BG2269" s="18">
        <f t="shared" si="757"/>
        <v>0</v>
      </c>
      <c r="BH2269" s="15"/>
      <c r="BJ2269" s="86">
        <v>0</v>
      </c>
      <c r="BK2269" s="90"/>
      <c r="BL2269" s="24"/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187</v>
      </c>
      <c r="D2270" s="16"/>
      <c r="E2270" s="16"/>
      <c r="F2270" s="16"/>
      <c r="G2270" s="16">
        <v>0</v>
      </c>
      <c r="H2270" s="16"/>
      <c r="I2270" s="4"/>
      <c r="J2270" s="14"/>
      <c r="K2270" s="15" t="str">
        <f>C2282</f>
        <v>Pubblicità</v>
      </c>
      <c r="L2270" s="16"/>
      <c r="M2270" s="16">
        <f>0.28*(L2259+L2260-M2260)/100</f>
        <v>8.5459640000000014</v>
      </c>
      <c r="N2270" s="16">
        <f>G2282</f>
        <v>0</v>
      </c>
      <c r="O2270" s="16">
        <f t="shared" si="758"/>
        <v>809.42920000000004</v>
      </c>
      <c r="P2270" s="18">
        <f t="shared" si="759"/>
        <v>271.91920000000005</v>
      </c>
      <c r="Q2270" s="14"/>
      <c r="R2270" s="18"/>
      <c r="S2270" s="16">
        <f>G2270</f>
        <v>0</v>
      </c>
      <c r="T2270" s="18">
        <f t="shared" si="752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3"/>
        <v>118245.16999999997</v>
      </c>
      <c r="AA2270" s="15"/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4"/>
        <v>0</v>
      </c>
      <c r="AP2270" s="15"/>
      <c r="AR2270" s="14"/>
      <c r="AS2270" s="18"/>
      <c r="AT2270" s="16">
        <v>0</v>
      </c>
      <c r="AU2270" s="18">
        <f t="shared" si="755"/>
        <v>0</v>
      </c>
      <c r="AV2270" s="15"/>
      <c r="AX2270" s="14"/>
      <c r="AY2270" s="18"/>
      <c r="AZ2270" s="16">
        <v>0</v>
      </c>
      <c r="BA2270" s="18">
        <f t="shared" si="756"/>
        <v>0</v>
      </c>
      <c r="BB2270" s="15"/>
      <c r="BD2270" s="14"/>
      <c r="BE2270" s="18"/>
      <c r="BF2270" s="16">
        <v>0</v>
      </c>
      <c r="BG2270" s="18">
        <f t="shared" si="757"/>
        <v>0</v>
      </c>
      <c r="BH2270" s="15"/>
      <c r="BJ2270" s="86">
        <v>0</v>
      </c>
      <c r="BK2270" s="90"/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/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14.039798000000001</v>
      </c>
      <c r="N2271" s="16">
        <f>G2292</f>
        <v>0</v>
      </c>
      <c r="O2271" s="16">
        <f t="shared" si="758"/>
        <v>1329.7844000000002</v>
      </c>
      <c r="P2271" s="18">
        <f t="shared" si="759"/>
        <v>446.72440000000012</v>
      </c>
      <c r="Q2271" s="14"/>
      <c r="R2271" s="18"/>
      <c r="S2271" s="16">
        <v>0</v>
      </c>
      <c r="T2271" s="18">
        <f t="shared" si="752"/>
        <v>83120.239999999991</v>
      </c>
      <c r="U2271" s="15"/>
      <c r="W2271" s="14"/>
      <c r="X2271" s="18"/>
      <c r="Y2271" s="16">
        <v>0</v>
      </c>
      <c r="Z2271" s="18">
        <f t="shared" si="753"/>
        <v>118245.16999999997</v>
      </c>
      <c r="AA2271" s="15"/>
      <c r="AB2271" s="24"/>
      <c r="AC2271" s="15"/>
      <c r="AD2271" s="25"/>
      <c r="AE2271" s="62"/>
      <c r="AF2271" s="63"/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4"/>
        <v>0</v>
      </c>
      <c r="AP2271" s="15"/>
      <c r="AR2271" s="14"/>
      <c r="AS2271" s="18"/>
      <c r="AT2271" s="16">
        <v>0</v>
      </c>
      <c r="AU2271" s="18">
        <f t="shared" si="755"/>
        <v>0</v>
      </c>
      <c r="AV2271" s="15"/>
      <c r="AX2271" s="14"/>
      <c r="AY2271" s="18"/>
      <c r="AZ2271" s="16">
        <v>0</v>
      </c>
      <c r="BA2271" s="18">
        <f t="shared" si="756"/>
        <v>0</v>
      </c>
      <c r="BB2271" s="15"/>
      <c r="BD2271" s="14"/>
      <c r="BE2271" s="18"/>
      <c r="BF2271" s="16">
        <v>0</v>
      </c>
      <c r="BG2271" s="18">
        <f t="shared" si="757"/>
        <v>0</v>
      </c>
      <c r="BH2271" s="15"/>
      <c r="BJ2271" s="86">
        <v>0</v>
      </c>
      <c r="BK2271" s="90"/>
      <c r="BL2271" s="24"/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12113.960000000001</v>
      </c>
      <c r="I2272" s="4"/>
      <c r="J2272" s="14"/>
      <c r="K2272" s="15" t="s">
        <v>188</v>
      </c>
      <c r="L2272" s="16"/>
      <c r="M2272" s="16">
        <f>14.4*(L2259+L2260-M2260)/100</f>
        <v>439.50672000000009</v>
      </c>
      <c r="N2272" s="16">
        <f>G2293</f>
        <v>0</v>
      </c>
      <c r="O2272" s="16">
        <f t="shared" si="758"/>
        <v>13148.566000000003</v>
      </c>
      <c r="P2272" s="18">
        <f t="shared" si="759"/>
        <v>13984.416000000001</v>
      </c>
      <c r="Q2272" s="14"/>
      <c r="R2272" s="18"/>
      <c r="S2272" s="16">
        <v>0</v>
      </c>
      <c r="T2272" s="18">
        <f t="shared" si="752"/>
        <v>83120.239999999991</v>
      </c>
      <c r="U2272" s="15"/>
      <c r="W2272" s="14"/>
      <c r="X2272" s="18"/>
      <c r="Y2272" s="16">
        <v>0</v>
      </c>
      <c r="Z2272" s="18">
        <f t="shared" si="753"/>
        <v>118245.16999999997</v>
      </c>
      <c r="AA2272" s="15" t="str">
        <f>C2272</f>
        <v>Sinistro</v>
      </c>
      <c r="AB2272" s="24"/>
      <c r="AC2272" s="15"/>
      <c r="AD2272" s="25"/>
      <c r="AE2272" s="62"/>
      <c r="AF2272" s="63"/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4"/>
        <v>0</v>
      </c>
      <c r="AP2272" s="15"/>
      <c r="AR2272" s="14"/>
      <c r="AS2272" s="18"/>
      <c r="AT2272" s="16">
        <v>0</v>
      </c>
      <c r="AU2272" s="18">
        <f t="shared" si="755"/>
        <v>0</v>
      </c>
      <c r="AV2272" s="15"/>
      <c r="AX2272" s="14"/>
      <c r="AY2272" s="18"/>
      <c r="AZ2272" s="16">
        <v>0</v>
      </c>
      <c r="BA2272" s="18">
        <f t="shared" si="756"/>
        <v>0</v>
      </c>
      <c r="BB2272" s="15"/>
      <c r="BD2272" s="14"/>
      <c r="BE2272" s="18"/>
      <c r="BF2272" s="16">
        <v>0</v>
      </c>
      <c r="BG2272" s="18">
        <f t="shared" si="757"/>
        <v>0</v>
      </c>
      <c r="BH2272" s="15"/>
      <c r="BJ2272" s="86">
        <v>0</v>
      </c>
      <c r="BK2272" s="90"/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/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42.729819999999997</v>
      </c>
      <c r="N2273" s="16">
        <f>G2294</f>
        <v>0</v>
      </c>
      <c r="O2273" s="16">
        <f t="shared" si="758"/>
        <v>3474.9860000000003</v>
      </c>
      <c r="P2273" s="18">
        <f t="shared" si="759"/>
        <v>1359.5959999999995</v>
      </c>
      <c r="Q2273" s="14"/>
      <c r="R2273" s="18"/>
      <c r="S2273" s="16">
        <v>0</v>
      </c>
      <c r="T2273" s="18">
        <f t="shared" si="752"/>
        <v>83120.239999999991</v>
      </c>
      <c r="U2273" s="15"/>
      <c r="W2273" s="14"/>
      <c r="X2273" s="18"/>
      <c r="Y2273" s="16">
        <v>0</v>
      </c>
      <c r="Z2273" s="18">
        <f t="shared" si="753"/>
        <v>118245.16999999997</v>
      </c>
      <c r="AA2273" s="15"/>
      <c r="AB2273" s="24"/>
      <c r="AC2273" s="64" t="s">
        <v>142</v>
      </c>
      <c r="AD2273" s="65"/>
      <c r="AE2273" s="65">
        <f>H2277</f>
        <v>0</v>
      </c>
      <c r="AF2273" s="63">
        <f t="shared" ref="AF2273:AF2303" si="760">AE2273+AF2212</f>
        <v>0</v>
      </c>
      <c r="AG2273" s="25"/>
      <c r="AH2273" s="24"/>
      <c r="AI2273" s="26"/>
      <c r="AJ2273" s="25">
        <v>0</v>
      </c>
      <c r="AL2273" s="14"/>
      <c r="AM2273" s="18"/>
      <c r="AN2273" s="16">
        <v>0</v>
      </c>
      <c r="AO2273" s="18">
        <f t="shared" si="754"/>
        <v>0</v>
      </c>
      <c r="AP2273" s="15"/>
      <c r="AR2273" s="14"/>
      <c r="AS2273" s="18"/>
      <c r="AT2273" s="16">
        <v>0</v>
      </c>
      <c r="AU2273" s="18">
        <f t="shared" si="755"/>
        <v>0</v>
      </c>
      <c r="AV2273" s="15"/>
      <c r="AX2273" s="14"/>
      <c r="AY2273" s="18"/>
      <c r="AZ2273" s="16">
        <v>0</v>
      </c>
      <c r="BA2273" s="18">
        <f t="shared" si="756"/>
        <v>0</v>
      </c>
      <c r="BB2273" s="15"/>
      <c r="BD2273" s="14"/>
      <c r="BE2273" s="18"/>
      <c r="BF2273" s="16">
        <v>0</v>
      </c>
      <c r="BG2273" s="18">
        <f t="shared" si="757"/>
        <v>0</v>
      </c>
      <c r="BH2273" s="15"/>
      <c r="BJ2273" s="86"/>
      <c r="BK2273" s="86"/>
      <c r="BL2273" s="24"/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/>
      <c r="E2274" s="16"/>
      <c r="F2274" s="16"/>
      <c r="G2274" s="16">
        <v>0</v>
      </c>
      <c r="H2274" s="16"/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58"/>
        <v>0</v>
      </c>
      <c r="P2274" s="18">
        <f t="shared" si="759"/>
        <v>0</v>
      </c>
      <c r="Q2274" s="14"/>
      <c r="R2274" s="18"/>
      <c r="S2274" s="16">
        <f t="shared" ref="S2274:S2281" si="761">G2274</f>
        <v>0</v>
      </c>
      <c r="T2274" s="18">
        <f t="shared" si="752"/>
        <v>83120.239999999991</v>
      </c>
      <c r="U2274" s="15" t="str">
        <f t="shared" ref="U2274:U2284" si="762">C2274</f>
        <v xml:space="preserve">Francobolli    </v>
      </c>
      <c r="W2274" s="14"/>
      <c r="X2274" s="18"/>
      <c r="Y2274" s="16"/>
      <c r="Z2274" s="18">
        <f t="shared" si="753"/>
        <v>118245.16999999997</v>
      </c>
      <c r="AA2274" s="15"/>
      <c r="AB2274" s="24"/>
      <c r="AC2274" s="15" t="str">
        <f t="shared" ref="AC2274:AC2287" si="763">C2274</f>
        <v xml:space="preserve">Francobolli    </v>
      </c>
      <c r="AD2274" s="25"/>
      <c r="AE2274" s="62">
        <f>G2274</f>
        <v>0</v>
      </c>
      <c r="AF2274" s="63">
        <f t="shared" si="760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4"/>
        <v>0</v>
      </c>
      <c r="AP2274" s="15"/>
      <c r="AR2274" s="14"/>
      <c r="AS2274" s="18"/>
      <c r="AT2274" s="16"/>
      <c r="AU2274" s="18">
        <f t="shared" si="755"/>
        <v>0</v>
      </c>
      <c r="AV2274" s="15"/>
      <c r="AX2274" s="14"/>
      <c r="AY2274" s="18"/>
      <c r="AZ2274" s="16"/>
      <c r="BA2274" s="18">
        <f t="shared" si="756"/>
        <v>0</v>
      </c>
      <c r="BB2274" s="15"/>
      <c r="BD2274" s="14"/>
      <c r="BE2274" s="18"/>
      <c r="BF2274" s="16"/>
      <c r="BG2274" s="18">
        <f t="shared" si="757"/>
        <v>0</v>
      </c>
      <c r="BH2274" s="15"/>
      <c r="BJ2274" s="86"/>
      <c r="BK2274" s="86"/>
      <c r="BL2274" s="24"/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143</v>
      </c>
      <c r="D2275" s="16"/>
      <c r="E2275" s="16"/>
      <c r="F2275" s="16"/>
      <c r="G2275" s="16">
        <v>0</v>
      </c>
      <c r="H2275" s="16"/>
      <c r="I2275" s="4"/>
      <c r="J2275" s="14"/>
      <c r="K2275" s="15" t="str">
        <f>C2297</f>
        <v>COMMERCIALISTA</v>
      </c>
      <c r="L2275" s="16"/>
      <c r="M2275" s="16">
        <f>1.86*(L2259+L2260-M2260)/100</f>
        <v>56.769618000000008</v>
      </c>
      <c r="N2275" s="16">
        <f>G2297</f>
        <v>0</v>
      </c>
      <c r="O2275" s="16">
        <f t="shared" si="758"/>
        <v>1847.5804000000003</v>
      </c>
      <c r="P2275" s="18">
        <f t="shared" si="759"/>
        <v>1806.3204000000005</v>
      </c>
      <c r="Q2275" s="14"/>
      <c r="R2275" s="18"/>
      <c r="S2275" s="16">
        <f t="shared" si="761"/>
        <v>0</v>
      </c>
      <c r="T2275" s="18">
        <f t="shared" si="752"/>
        <v>83120.239999999991</v>
      </c>
      <c r="U2275" s="15" t="str">
        <f t="shared" si="762"/>
        <v xml:space="preserve">PAG. FATT. SOMMESE PETROLI </v>
      </c>
      <c r="W2275" s="14"/>
      <c r="X2275" s="18"/>
      <c r="Y2275" s="16">
        <v>0</v>
      </c>
      <c r="Z2275" s="18">
        <f t="shared" si="753"/>
        <v>118245.16999999997</v>
      </c>
      <c r="AA2275" s="15"/>
      <c r="AB2275" s="24"/>
      <c r="AC2275" s="15" t="str">
        <f t="shared" si="763"/>
        <v xml:space="preserve">PAG. FATT. SOMMESE PETROLI </v>
      </c>
      <c r="AD2275" s="25"/>
      <c r="AE2275" s="62">
        <f>G2275</f>
        <v>0</v>
      </c>
      <c r="AF2275" s="63">
        <f t="shared" si="760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4"/>
        <v>0</v>
      </c>
      <c r="AP2275" s="15"/>
      <c r="AR2275" s="14"/>
      <c r="AS2275" s="18"/>
      <c r="AT2275" s="16">
        <v>0</v>
      </c>
      <c r="AU2275" s="18">
        <f t="shared" si="755"/>
        <v>0</v>
      </c>
      <c r="AV2275" s="15"/>
      <c r="AX2275" s="14"/>
      <c r="AY2275" s="18"/>
      <c r="AZ2275" s="16">
        <v>0</v>
      </c>
      <c r="BA2275" s="18">
        <f t="shared" si="756"/>
        <v>0</v>
      </c>
      <c r="BB2275" s="15"/>
      <c r="BD2275" s="14"/>
      <c r="BE2275" s="18"/>
      <c r="BF2275" s="16">
        <v>0</v>
      </c>
      <c r="BG2275" s="18">
        <f t="shared" si="757"/>
        <v>0</v>
      </c>
      <c r="BH2275" s="15"/>
      <c r="BJ2275" s="86"/>
      <c r="BK2275" s="86"/>
      <c r="BL2275" s="24"/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/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21.364909999999998</v>
      </c>
      <c r="N2276" s="16">
        <f>G2298</f>
        <v>0</v>
      </c>
      <c r="O2276" s="16">
        <f t="shared" si="758"/>
        <v>2023.5780000000002</v>
      </c>
      <c r="P2276" s="18">
        <f t="shared" si="759"/>
        <v>679.79799999999977</v>
      </c>
      <c r="Q2276" s="14"/>
      <c r="R2276" s="18"/>
      <c r="S2276" s="16">
        <f t="shared" si="761"/>
        <v>0</v>
      </c>
      <c r="T2276" s="18">
        <f t="shared" si="752"/>
        <v>83120.239999999991</v>
      </c>
      <c r="U2276" s="15" t="str">
        <f t="shared" si="762"/>
        <v>Benzina auto papa'</v>
      </c>
      <c r="W2276" s="14"/>
      <c r="X2276" s="18"/>
      <c r="Y2276" s="16">
        <v>0</v>
      </c>
      <c r="Z2276" s="18">
        <f t="shared" si="753"/>
        <v>118245.16999999997</v>
      </c>
      <c r="AA2276" s="15"/>
      <c r="AB2276" s="24"/>
      <c r="AC2276" s="15" t="str">
        <f t="shared" si="763"/>
        <v>Benzina auto papa'</v>
      </c>
      <c r="AD2276" s="25"/>
      <c r="AE2276" s="62">
        <f>G2276</f>
        <v>0</v>
      </c>
      <c r="AF2276" s="63">
        <f t="shared" si="760"/>
        <v>0</v>
      </c>
      <c r="AG2276" s="25"/>
      <c r="AH2276" s="24"/>
      <c r="AI2276" s="26">
        <v>0</v>
      </c>
      <c r="AJ2276" s="25"/>
      <c r="AL2276" s="14"/>
      <c r="AM2276" s="18"/>
      <c r="AN2276" s="16">
        <v>0</v>
      </c>
      <c r="AO2276" s="18">
        <f t="shared" si="754"/>
        <v>0</v>
      </c>
      <c r="AP2276" s="15"/>
      <c r="AR2276" s="14"/>
      <c r="AS2276" s="18"/>
      <c r="AT2276" s="16">
        <v>0</v>
      </c>
      <c r="AU2276" s="18">
        <f t="shared" si="755"/>
        <v>0</v>
      </c>
      <c r="AV2276" s="15"/>
      <c r="AX2276" s="14"/>
      <c r="AY2276" s="18"/>
      <c r="AZ2276" s="16">
        <v>0</v>
      </c>
      <c r="BA2276" s="18">
        <f t="shared" si="756"/>
        <v>0</v>
      </c>
      <c r="BB2276" s="15"/>
      <c r="BD2276" s="14"/>
      <c r="BE2276" s="18"/>
      <c r="BF2276" s="16">
        <v>0</v>
      </c>
      <c r="BG2276" s="18">
        <f t="shared" si="757"/>
        <v>0</v>
      </c>
      <c r="BH2276" s="15"/>
      <c r="BJ2276" s="86"/>
      <c r="BK2276" s="86"/>
      <c r="BL2276" s="24"/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144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574.41086600000006</v>
      </c>
      <c r="N2277" s="16">
        <f>G2302</f>
        <v>0</v>
      </c>
      <c r="O2277" s="16">
        <f t="shared" si="758"/>
        <v>25239.404800000008</v>
      </c>
      <c r="P2277" s="18">
        <f t="shared" si="759"/>
        <v>18276.854800000005</v>
      </c>
      <c r="Q2277" s="14"/>
      <c r="R2277" s="18"/>
      <c r="S2277" s="16">
        <f t="shared" si="761"/>
        <v>0</v>
      </c>
      <c r="T2277" s="18">
        <f t="shared" si="752"/>
        <v>83120.239999999991</v>
      </c>
      <c r="U2277" s="15" t="str">
        <f t="shared" si="762"/>
        <v>Spese bancarie</v>
      </c>
      <c r="W2277" s="14"/>
      <c r="X2277" s="18"/>
      <c r="Y2277" s="16">
        <v>0</v>
      </c>
      <c r="Z2277" s="18">
        <f t="shared" si="753"/>
        <v>118245.16999999997</v>
      </c>
      <c r="AA2277" s="15" t="str">
        <f>C2277</f>
        <v>Spese bancarie</v>
      </c>
      <c r="AB2277" s="24"/>
      <c r="AC2277" s="15" t="str">
        <f t="shared" si="763"/>
        <v>Spese bancarie</v>
      </c>
      <c r="AD2277" s="25"/>
      <c r="AE2277" s="62">
        <v>0</v>
      </c>
      <c r="AF2277" s="63">
        <f t="shared" si="760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4"/>
        <v>0</v>
      </c>
      <c r="AP2277" s="15"/>
      <c r="AR2277" s="14"/>
      <c r="AS2277" s="18"/>
      <c r="AT2277" s="16">
        <v>0</v>
      </c>
      <c r="AU2277" s="18">
        <f t="shared" si="755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6"/>
        <v>0</v>
      </c>
      <c r="BB2277" s="15"/>
      <c r="BD2277" s="14"/>
      <c r="BE2277" s="18"/>
      <c r="BF2277" s="16">
        <v>0</v>
      </c>
      <c r="BG2277" s="18">
        <f t="shared" si="757"/>
        <v>0</v>
      </c>
      <c r="BH2277" s="15"/>
      <c r="BJ2277" s="86"/>
      <c r="BK2277" s="86"/>
      <c r="BL2277" s="24"/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/>
      <c r="D2278" s="16"/>
      <c r="E2278" s="16"/>
      <c r="F2278" s="16"/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574.41086600000006</v>
      </c>
      <c r="N2278" s="29">
        <f>G2303</f>
        <v>0</v>
      </c>
      <c r="O2278" s="16">
        <f t="shared" si="758"/>
        <v>38945.374799999991</v>
      </c>
      <c r="P2278" s="18">
        <f t="shared" si="759"/>
        <v>18276.854800000005</v>
      </c>
      <c r="Q2278" s="14"/>
      <c r="R2278" s="18"/>
      <c r="S2278" s="16">
        <f t="shared" si="761"/>
        <v>0</v>
      </c>
      <c r="T2278" s="18">
        <f t="shared" si="752"/>
        <v>83120.239999999991</v>
      </c>
      <c r="U2278" s="15">
        <f t="shared" si="762"/>
        <v>0</v>
      </c>
      <c r="W2278" s="14"/>
      <c r="X2278" s="18"/>
      <c r="Y2278" s="16">
        <v>0</v>
      </c>
      <c r="Z2278" s="18">
        <f t="shared" si="753"/>
        <v>118245.16999999997</v>
      </c>
      <c r="AA2278" s="15"/>
      <c r="AB2278" s="24"/>
      <c r="AC2278" s="15">
        <f t="shared" si="763"/>
        <v>0</v>
      </c>
      <c r="AD2278" s="25"/>
      <c r="AE2278" s="62">
        <f t="shared" ref="AE2278:AE2303" si="764">G2278</f>
        <v>0</v>
      </c>
      <c r="AF2278" s="63">
        <f t="shared" si="760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4"/>
        <v>0</v>
      </c>
      <c r="AP2278" s="15"/>
      <c r="AR2278" s="14"/>
      <c r="AS2278" s="18"/>
      <c r="AT2278" s="16">
        <v>0</v>
      </c>
      <c r="AU2278" s="18">
        <f t="shared" si="755"/>
        <v>0</v>
      </c>
      <c r="AV2278" s="15"/>
      <c r="AX2278" s="14"/>
      <c r="AY2278" s="18"/>
      <c r="AZ2278" s="16">
        <v>0</v>
      </c>
      <c r="BA2278" s="18">
        <f t="shared" si="756"/>
        <v>0</v>
      </c>
      <c r="BB2278" s="15"/>
      <c r="BD2278" s="14"/>
      <c r="BE2278" s="18"/>
      <c r="BF2278" s="16">
        <v>0</v>
      </c>
      <c r="BG2278" s="18">
        <f t="shared" si="757"/>
        <v>0</v>
      </c>
      <c r="BH2278" s="15"/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15.26065</v>
      </c>
      <c r="N2279" s="16">
        <f>G2274</f>
        <v>0</v>
      </c>
      <c r="O2279" s="16">
        <f t="shared" si="758"/>
        <v>1445.42</v>
      </c>
      <c r="P2279" s="18">
        <f t="shared" si="759"/>
        <v>485.57000000000011</v>
      </c>
      <c r="Q2279" s="14"/>
      <c r="R2279" s="18"/>
      <c r="S2279" s="16">
        <f t="shared" si="761"/>
        <v>0</v>
      </c>
      <c r="T2279" s="18">
        <f t="shared" si="752"/>
        <v>83120.239999999991</v>
      </c>
      <c r="U2279" s="15" t="str">
        <f t="shared" si="762"/>
        <v>Materiale pulizia</v>
      </c>
      <c r="W2279" s="14"/>
      <c r="X2279" s="18"/>
      <c r="Y2279" s="16">
        <v>0</v>
      </c>
      <c r="Z2279" s="18">
        <f t="shared" si="753"/>
        <v>118245.16999999997</v>
      </c>
      <c r="AA2279" s="15"/>
      <c r="AB2279" s="24"/>
      <c r="AC2279" s="15" t="str">
        <f t="shared" si="763"/>
        <v>Materiale pulizia</v>
      </c>
      <c r="AD2279" s="25"/>
      <c r="AE2279" s="62">
        <f t="shared" si="764"/>
        <v>0</v>
      </c>
      <c r="AF2279" s="63">
        <f t="shared" si="760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4"/>
        <v>0</v>
      </c>
      <c r="AP2279" s="15"/>
      <c r="AR2279" s="14"/>
      <c r="AS2279" s="18"/>
      <c r="AT2279" s="16">
        <v>0</v>
      </c>
      <c r="AU2279" s="18">
        <f t="shared" si="755"/>
        <v>0</v>
      </c>
      <c r="AV2279" s="15"/>
      <c r="AX2279" s="14"/>
      <c r="AY2279" s="18"/>
      <c r="AZ2279" s="16">
        <v>0</v>
      </c>
      <c r="BA2279" s="18">
        <f t="shared" si="756"/>
        <v>0</v>
      </c>
      <c r="BB2279" s="15"/>
      <c r="BD2279" s="14"/>
      <c r="BE2279" s="18"/>
      <c r="BF2279" s="16">
        <v>0</v>
      </c>
      <c r="BG2279" s="18">
        <f t="shared" si="757"/>
        <v>0</v>
      </c>
      <c r="BH2279" s="15"/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15.26065</v>
      </c>
      <c r="N2280" s="16">
        <f>G2280</f>
        <v>0</v>
      </c>
      <c r="O2280" s="16">
        <f t="shared" si="758"/>
        <v>-396.85999999999984</v>
      </c>
      <c r="P2280" s="18">
        <f t="shared" si="759"/>
        <v>485.57000000000011</v>
      </c>
      <c r="Q2280" s="14"/>
      <c r="R2280" s="18"/>
      <c r="S2280" s="16">
        <f t="shared" si="761"/>
        <v>0</v>
      </c>
      <c r="T2280" s="18">
        <f t="shared" si="752"/>
        <v>83120.239999999991</v>
      </c>
      <c r="U2280" s="15" t="str">
        <f t="shared" si="762"/>
        <v xml:space="preserve">Assicurazioni </v>
      </c>
      <c r="W2280" s="14"/>
      <c r="X2280" s="18"/>
      <c r="Y2280" s="16">
        <v>0</v>
      </c>
      <c r="Z2280" s="18">
        <f t="shared" si="753"/>
        <v>118245.16999999997</v>
      </c>
      <c r="AA2280" s="15"/>
      <c r="AB2280" s="24"/>
      <c r="AC2280" s="15" t="str">
        <f t="shared" si="763"/>
        <v xml:space="preserve">Assicurazioni </v>
      </c>
      <c r="AD2280" s="25"/>
      <c r="AE2280" s="62">
        <f t="shared" si="764"/>
        <v>0</v>
      </c>
      <c r="AF2280" s="63">
        <f t="shared" si="760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4"/>
        <v>0</v>
      </c>
      <c r="AP2280" s="15"/>
      <c r="AR2280" s="14"/>
      <c r="AS2280" s="18"/>
      <c r="AT2280" s="16">
        <v>0</v>
      </c>
      <c r="AU2280" s="18">
        <f t="shared" si="755"/>
        <v>0</v>
      </c>
      <c r="AV2280" s="15"/>
      <c r="AX2280" s="14"/>
      <c r="AY2280" s="18"/>
      <c r="AZ2280" s="16">
        <v>0</v>
      </c>
      <c r="BA2280" s="18">
        <f t="shared" si="756"/>
        <v>0</v>
      </c>
      <c r="BB2280" s="15"/>
      <c r="BD2280" s="14"/>
      <c r="BE2280" s="18"/>
      <c r="BF2280" s="16">
        <v>0</v>
      </c>
      <c r="BG2280" s="18">
        <f t="shared" si="757"/>
        <v>0</v>
      </c>
      <c r="BH2280" s="15"/>
      <c r="BJ2280" s="86"/>
      <c r="BK2280" s="86"/>
      <c r="BL2280" s="24"/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70.809415999999999</v>
      </c>
      <c r="N2281" s="16">
        <f>H2315+H2314+G2313</f>
        <v>0</v>
      </c>
      <c r="O2281" s="16">
        <f t="shared" si="758"/>
        <v>1290.0547999999997</v>
      </c>
      <c r="P2281" s="18">
        <f t="shared" si="759"/>
        <v>2253.0447999999992</v>
      </c>
      <c r="Q2281" s="14"/>
      <c r="R2281" s="18"/>
      <c r="S2281" s="16">
        <f t="shared" si="761"/>
        <v>0</v>
      </c>
      <c r="T2281" s="18">
        <f t="shared" si="752"/>
        <v>83120.239999999991</v>
      </c>
      <c r="U2281" s="15" t="str">
        <f t="shared" si="762"/>
        <v>Telepass</v>
      </c>
      <c r="W2281" s="14"/>
      <c r="X2281" s="18"/>
      <c r="Y2281" s="16">
        <v>0</v>
      </c>
      <c r="Z2281" s="18">
        <f t="shared" si="753"/>
        <v>118245.16999999997</v>
      </c>
      <c r="AA2281" s="15"/>
      <c r="AB2281" s="24"/>
      <c r="AC2281" s="15" t="str">
        <f t="shared" si="763"/>
        <v>Telepass</v>
      </c>
      <c r="AD2281" s="25"/>
      <c r="AE2281" s="62">
        <f t="shared" si="764"/>
        <v>0</v>
      </c>
      <c r="AF2281" s="63">
        <f t="shared" si="760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4"/>
        <v>0</v>
      </c>
      <c r="AP2281" s="15"/>
      <c r="AR2281" s="14"/>
      <c r="AS2281" s="18"/>
      <c r="AT2281" s="16">
        <v>0</v>
      </c>
      <c r="AU2281" s="18">
        <f t="shared" si="755"/>
        <v>0</v>
      </c>
      <c r="AV2281" s="15"/>
      <c r="AX2281" s="14"/>
      <c r="AY2281" s="18"/>
      <c r="AZ2281" s="16">
        <v>0</v>
      </c>
      <c r="BA2281" s="18">
        <f t="shared" si="756"/>
        <v>0</v>
      </c>
      <c r="BB2281" s="15"/>
      <c r="BD2281" s="14"/>
      <c r="BE2281" s="18"/>
      <c r="BF2281" s="16">
        <v>0</v>
      </c>
      <c r="BG2281" s="18">
        <f t="shared" si="757"/>
        <v>0</v>
      </c>
      <c r="BH2281" s="15"/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/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752"/>
        <v>83120.239999999991</v>
      </c>
      <c r="U2282" s="15" t="str">
        <f t="shared" si="762"/>
        <v>Pubblicità</v>
      </c>
      <c r="W2282" s="14"/>
      <c r="X2282" s="18"/>
      <c r="Y2282" s="16">
        <v>0</v>
      </c>
      <c r="Z2282" s="18">
        <f t="shared" si="753"/>
        <v>118245.16999999997</v>
      </c>
      <c r="AA2282" s="15"/>
      <c r="AB2282" s="24"/>
      <c r="AC2282" s="15" t="str">
        <f t="shared" si="763"/>
        <v>Pubblicità</v>
      </c>
      <c r="AD2282" s="25"/>
      <c r="AE2282" s="62">
        <f t="shared" si="764"/>
        <v>0</v>
      </c>
      <c r="AF2282" s="63">
        <f t="shared" si="760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4"/>
        <v>0</v>
      </c>
      <c r="AP2282" s="15"/>
      <c r="AR2282" s="14"/>
      <c r="AS2282" s="18"/>
      <c r="AT2282" s="16"/>
      <c r="AU2282" s="18">
        <f t="shared" si="755"/>
        <v>0</v>
      </c>
      <c r="AV2282" s="15"/>
      <c r="AX2282" s="14"/>
      <c r="AY2282" s="18"/>
      <c r="AZ2282" s="16"/>
      <c r="BA2282" s="18">
        <f t="shared" si="756"/>
        <v>0</v>
      </c>
      <c r="BB2282" s="15"/>
      <c r="BD2282" s="14"/>
      <c r="BE2282" s="18"/>
      <c r="BF2282" s="16"/>
      <c r="BG2282" s="18">
        <f t="shared" si="757"/>
        <v>0</v>
      </c>
      <c r="BH2282" s="15"/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145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467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97114.000000000015</v>
      </c>
      <c r="Q2283" s="14"/>
      <c r="R2283" s="18"/>
      <c r="S2283" s="16">
        <f>G2283</f>
        <v>0</v>
      </c>
      <c r="T2283" s="18">
        <f t="shared" si="752"/>
        <v>83120.239999999991</v>
      </c>
      <c r="U2283" s="15" t="str">
        <f t="shared" si="762"/>
        <v xml:space="preserve">PAG. STIP.           MARZIA </v>
      </c>
      <c r="W2283" s="14"/>
      <c r="X2283" s="18"/>
      <c r="Y2283" s="16">
        <v>0</v>
      </c>
      <c r="Z2283" s="18">
        <f t="shared" si="753"/>
        <v>118245.16999999997</v>
      </c>
      <c r="AA2283" s="15"/>
      <c r="AB2283" s="24"/>
      <c r="AC2283" s="15" t="str">
        <f t="shared" si="763"/>
        <v xml:space="preserve">PAG. STIP.           MARZIA </v>
      </c>
      <c r="AD2283" s="25"/>
      <c r="AE2283" s="62">
        <f t="shared" si="764"/>
        <v>0</v>
      </c>
      <c r="AF2283" s="63">
        <f t="shared" si="760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4"/>
        <v>0</v>
      </c>
      <c r="AP2283" s="15"/>
      <c r="AR2283" s="14"/>
      <c r="AS2283" s="18"/>
      <c r="AT2283" s="16">
        <v>0</v>
      </c>
      <c r="AU2283" s="18">
        <f t="shared" si="755"/>
        <v>0</v>
      </c>
      <c r="AV2283" s="15"/>
      <c r="AX2283" s="14"/>
      <c r="AY2283" s="18"/>
      <c r="AZ2283" s="16">
        <v>0</v>
      </c>
      <c r="BA2283" s="18">
        <f t="shared" si="756"/>
        <v>0</v>
      </c>
      <c r="BB2283" s="15"/>
      <c r="BD2283" s="14"/>
      <c r="BE2283" s="18"/>
      <c r="BF2283" s="16">
        <v>0</v>
      </c>
      <c r="BG2283" s="18">
        <f t="shared" si="757"/>
        <v>0</v>
      </c>
      <c r="BH2283" s="15"/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147</v>
      </c>
      <c r="D2284" s="16"/>
      <c r="E2284" s="16">
        <v>0</v>
      </c>
      <c r="F2284" s="16"/>
      <c r="G2284" s="16">
        <v>0</v>
      </c>
      <c r="H2284" s="16"/>
      <c r="I2284" s="4"/>
      <c r="J2284" s="14"/>
      <c r="K2284" s="17" t="s">
        <v>148</v>
      </c>
      <c r="L2284" s="16"/>
      <c r="M2284" s="16">
        <v>103340.92</v>
      </c>
      <c r="N2284" s="16" t="s">
        <v>70</v>
      </c>
      <c r="O2284" s="16">
        <f>SUM(L2295:L2306)+L2309</f>
        <v>16416.25</v>
      </c>
      <c r="P2284" s="33">
        <f>SUM(O2262:O2281)</f>
        <v>89940.87000000001</v>
      </c>
      <c r="Q2284" s="14"/>
      <c r="R2284" s="18"/>
      <c r="S2284" s="16">
        <f>G2284</f>
        <v>0</v>
      </c>
      <c r="T2284" s="18">
        <f t="shared" si="752"/>
        <v>83120.239999999991</v>
      </c>
      <c r="U2284" s="15" t="str">
        <f t="shared" si="762"/>
        <v xml:space="preserve">PAG. STIP.           DEBORAH </v>
      </c>
      <c r="W2284" s="14"/>
      <c r="X2284" s="18"/>
      <c r="Y2284" s="16">
        <v>0</v>
      </c>
      <c r="Z2284" s="18">
        <f t="shared" si="753"/>
        <v>118245.16999999997</v>
      </c>
      <c r="AA2284" s="15"/>
      <c r="AB2284" s="24"/>
      <c r="AC2284" s="15" t="str">
        <f t="shared" si="763"/>
        <v xml:space="preserve">PAG. STIP.           DEBORAH </v>
      </c>
      <c r="AD2284" s="25"/>
      <c r="AE2284" s="62">
        <f t="shared" si="764"/>
        <v>0</v>
      </c>
      <c r="AF2284" s="63">
        <f t="shared" si="760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4"/>
        <v>0</v>
      </c>
      <c r="AP2284" s="15"/>
      <c r="AR2284" s="14"/>
      <c r="AS2284" s="18"/>
      <c r="AT2284" s="16">
        <v>0</v>
      </c>
      <c r="AU2284" s="18">
        <f t="shared" si="755"/>
        <v>0</v>
      </c>
      <c r="AV2284" s="15"/>
      <c r="AX2284" s="14"/>
      <c r="AY2284" s="18"/>
      <c r="AZ2284" s="16">
        <v>0</v>
      </c>
      <c r="BA2284" s="18">
        <f t="shared" si="756"/>
        <v>0</v>
      </c>
      <c r="BB2284" s="15"/>
      <c r="BD2284" s="14"/>
      <c r="BE2284" s="18"/>
      <c r="BF2284" s="16">
        <v>0</v>
      </c>
      <c r="BG2284" s="18">
        <f t="shared" si="757"/>
        <v>0</v>
      </c>
      <c r="BH2284" s="15"/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149</v>
      </c>
      <c r="D2285" s="16"/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3738.0000000000023</v>
      </c>
      <c r="P2285" s="35">
        <f>O2224+O2225+O2286-F2300-F2299-O2283-O2284</f>
        <v>-9626.1199999999972</v>
      </c>
      <c r="Q2285" s="14"/>
      <c r="R2285" s="18"/>
      <c r="S2285" s="16">
        <f>G2285</f>
        <v>0</v>
      </c>
      <c r="T2285" s="18">
        <f t="shared" si="752"/>
        <v>83120.239999999991</v>
      </c>
      <c r="U2285" s="15"/>
      <c r="W2285" s="14"/>
      <c r="X2285" s="18"/>
      <c r="Y2285" s="16"/>
      <c r="Z2285" s="18">
        <f t="shared" si="753"/>
        <v>118245.16999999997</v>
      </c>
      <c r="AA2285" s="15"/>
      <c r="AB2285" s="24"/>
      <c r="AC2285" s="15" t="str">
        <f t="shared" si="763"/>
        <v xml:space="preserve">PAG. STIP.           DORIANA BONIFICO </v>
      </c>
      <c r="AD2285" s="25"/>
      <c r="AE2285" s="62">
        <f t="shared" si="764"/>
        <v>0</v>
      </c>
      <c r="AF2285" s="63">
        <f t="shared" si="760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4"/>
        <v>0</v>
      </c>
      <c r="AP2285" s="15"/>
      <c r="AR2285" s="14"/>
      <c r="AS2285" s="18"/>
      <c r="AT2285" s="16"/>
      <c r="AU2285" s="18">
        <f t="shared" si="755"/>
        <v>0</v>
      </c>
      <c r="AV2285" s="15"/>
      <c r="AX2285" s="14"/>
      <c r="AY2285" s="18"/>
      <c r="AZ2285" s="16"/>
      <c r="BA2285" s="18">
        <f t="shared" si="756"/>
        <v>0</v>
      </c>
      <c r="BB2285" s="15"/>
      <c r="BD2285" s="14"/>
      <c r="BE2285" s="18"/>
      <c r="BF2285" s="16"/>
      <c r="BG2285" s="18">
        <f t="shared" si="757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150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18526.390000000003</v>
      </c>
      <c r="M2286" s="3">
        <f>SUM(M2259:M2285)</f>
        <v>127724.61</v>
      </c>
      <c r="N2286" s="16" t="s">
        <v>75</v>
      </c>
      <c r="O2286" s="16">
        <f>N2259-L2260</f>
        <v>3052.13</v>
      </c>
      <c r="P2286" s="18"/>
      <c r="Q2286" s="14"/>
      <c r="R2286" s="18"/>
      <c r="S2286" s="16">
        <f>G2286</f>
        <v>0</v>
      </c>
      <c r="T2286" s="18">
        <f t="shared" si="752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3"/>
        <v>118245.16999999997</v>
      </c>
      <c r="AA2286" s="15"/>
      <c r="AB2286" s="24"/>
      <c r="AC2286" s="15" t="str">
        <f t="shared" si="763"/>
        <v xml:space="preserve">PAG. STIP.           STEFANIA  BONIFICO </v>
      </c>
      <c r="AD2286" s="25"/>
      <c r="AE2286" s="62">
        <f t="shared" si="764"/>
        <v>0</v>
      </c>
      <c r="AF2286" s="63">
        <f t="shared" si="760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4"/>
        <v>0</v>
      </c>
      <c r="AP2286" s="15"/>
      <c r="AR2286" s="14"/>
      <c r="AS2286" s="18"/>
      <c r="AT2286" s="16">
        <v>0</v>
      </c>
      <c r="AU2286" s="18">
        <f t="shared" si="755"/>
        <v>0</v>
      </c>
      <c r="AV2286" s="15"/>
      <c r="AX2286" s="14"/>
      <c r="AY2286" s="18"/>
      <c r="AZ2286" s="16">
        <v>0</v>
      </c>
      <c r="BA2286" s="18">
        <f t="shared" si="756"/>
        <v>0</v>
      </c>
      <c r="BB2286" s="15"/>
      <c r="BD2286" s="14"/>
      <c r="BE2286" s="18"/>
      <c r="BF2286" s="16">
        <v>0</v>
      </c>
      <c r="BG2286" s="18">
        <f t="shared" si="757"/>
        <v>0</v>
      </c>
      <c r="BH2286" s="15"/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1213145.7900000003</v>
      </c>
      <c r="M2287" s="3">
        <f>M2227</f>
        <v>966827.77999999991</v>
      </c>
      <c r="N2287" s="16" t="s">
        <v>77</v>
      </c>
      <c r="O2287" s="36">
        <f>(O2283+O2284)-(O2222+O2223)</f>
        <v>9089.23</v>
      </c>
      <c r="P2287" s="37">
        <f>O2286-O2287</f>
        <v>-6037.0999999999995</v>
      </c>
      <c r="Q2287" s="14"/>
      <c r="R2287" s="18"/>
      <c r="S2287" s="16">
        <f>G2287</f>
        <v>0</v>
      </c>
      <c r="T2287" s="18">
        <f t="shared" si="752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3"/>
        <v>118245.16999999997</v>
      </c>
      <c r="AA2287" s="15"/>
      <c r="AB2287" s="24"/>
      <c r="AC2287" s="15" t="str">
        <f t="shared" si="763"/>
        <v>Pagamento contributi impiegate</v>
      </c>
      <c r="AD2287" s="25"/>
      <c r="AE2287" s="62">
        <f t="shared" si="764"/>
        <v>0</v>
      </c>
      <c r="AF2287" s="63">
        <f t="shared" si="760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4"/>
        <v>0</v>
      </c>
      <c r="AP2287" s="15"/>
      <c r="AR2287" s="14"/>
      <c r="AS2287" s="18"/>
      <c r="AT2287" s="16">
        <v>0</v>
      </c>
      <c r="AU2287" s="18">
        <f t="shared" si="755"/>
        <v>0</v>
      </c>
      <c r="AV2287" s="15"/>
      <c r="AX2287" s="14"/>
      <c r="AY2287" s="18"/>
      <c r="AZ2287" s="16">
        <v>0</v>
      </c>
      <c r="BA2287" s="18">
        <f t="shared" si="756"/>
        <v>0</v>
      </c>
      <c r="BB2287" s="15"/>
      <c r="BD2287" s="14"/>
      <c r="BE2287" s="18"/>
      <c r="BF2287" s="16">
        <v>0</v>
      </c>
      <c r="BG2287" s="18">
        <f t="shared" si="757"/>
        <v>0</v>
      </c>
      <c r="BH2287" s="15"/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1231672.1800000002</v>
      </c>
      <c r="M2288" s="3">
        <f>M2286+M2287</f>
        <v>1094552.3899999999</v>
      </c>
      <c r="N2288" s="16" t="s">
        <v>80</v>
      </c>
      <c r="O2288" s="38">
        <f>O2285+O2286-O2287</f>
        <v>-2299.0999999999967</v>
      </c>
      <c r="P2288" s="39">
        <f>O2288-O2285</f>
        <v>-6037.0999999999985</v>
      </c>
      <c r="Q2288" s="14"/>
      <c r="R2288" s="18"/>
      <c r="S2288" s="16">
        <v>0</v>
      </c>
      <c r="T2288" s="18">
        <f t="shared" si="752"/>
        <v>83120.239999999991</v>
      </c>
      <c r="U2288" s="15"/>
      <c r="W2288" s="14"/>
      <c r="X2288" s="18"/>
      <c r="Y2288" s="16"/>
      <c r="Z2288" s="18">
        <f t="shared" si="753"/>
        <v>118245.16999999997</v>
      </c>
      <c r="AA2288" s="15"/>
      <c r="AB2288" s="24"/>
      <c r="AC2288" s="15"/>
      <c r="AD2288" s="25"/>
      <c r="AE2288" s="62">
        <f t="shared" si="764"/>
        <v>0</v>
      </c>
      <c r="AF2288" s="63">
        <f t="shared" si="760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4"/>
        <v>0</v>
      </c>
      <c r="AP2288" s="15"/>
      <c r="AR2288" s="14"/>
      <c r="AS2288" s="18"/>
      <c r="AT2288" s="16"/>
      <c r="AU2288" s="18">
        <f t="shared" si="755"/>
        <v>0</v>
      </c>
      <c r="AV2288" s="15"/>
      <c r="AX2288" s="14"/>
      <c r="AY2288" s="18"/>
      <c r="AZ2288" s="16"/>
      <c r="BA2288" s="18">
        <f t="shared" si="756"/>
        <v>0</v>
      </c>
      <c r="BB2288" s="15"/>
      <c r="BD2288" s="14"/>
      <c r="BE2288" s="18"/>
      <c r="BF2288" s="16"/>
      <c r="BG2288" s="18">
        <f t="shared" si="757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137119.79000000027</v>
      </c>
      <c r="M2289" s="40"/>
      <c r="N2289" s="29" t="s">
        <v>82</v>
      </c>
      <c r="O2289" s="41">
        <f>O2282+O2283+O2284+O2290</f>
        <v>89940.87000000001</v>
      </c>
      <c r="P2289" s="18"/>
      <c r="Q2289" s="14"/>
      <c r="R2289" s="18"/>
      <c r="S2289" s="16">
        <f>G2289</f>
        <v>0</v>
      </c>
      <c r="T2289" s="18">
        <f t="shared" si="752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3"/>
        <v>118245.16999999997</v>
      </c>
      <c r="AA2289" s="15"/>
      <c r="AB2289" s="24"/>
      <c r="AC2289" s="15" t="str">
        <f t="shared" ref="AC2289:AC2299" si="765">C2289</f>
        <v>Pag. Bolletta Telecom  780820</v>
      </c>
      <c r="AD2289" s="25"/>
      <c r="AE2289" s="62">
        <f t="shared" si="764"/>
        <v>0</v>
      </c>
      <c r="AF2289" s="63">
        <f t="shared" si="760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4"/>
        <v>0</v>
      </c>
      <c r="AP2289" s="15"/>
      <c r="AR2289" s="14"/>
      <c r="AS2289" s="18"/>
      <c r="AT2289" s="16">
        <v>0</v>
      </c>
      <c r="AU2289" s="18">
        <f t="shared" si="755"/>
        <v>0</v>
      </c>
      <c r="AV2289" s="15"/>
      <c r="AX2289" s="14"/>
      <c r="AY2289" s="18"/>
      <c r="AZ2289" s="16">
        <v>0</v>
      </c>
      <c r="BA2289" s="18">
        <f t="shared" si="756"/>
        <v>0</v>
      </c>
      <c r="BB2289" s="15"/>
      <c r="BD2289" s="14"/>
      <c r="BE2289" s="18"/>
      <c r="BF2289" s="16">
        <v>0</v>
      </c>
      <c r="BG2289" s="18">
        <f t="shared" si="757"/>
        <v>0</v>
      </c>
      <c r="BH2289" s="15"/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-9595.6199999999808</v>
      </c>
      <c r="P2290" s="18"/>
      <c r="Q2290" s="14"/>
      <c r="R2290" s="18"/>
      <c r="S2290" s="16">
        <f>G2290</f>
        <v>0</v>
      </c>
      <c r="T2290" s="18">
        <f t="shared" si="752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3"/>
        <v>118245.16999999997</v>
      </c>
      <c r="AA2290" s="15"/>
      <c r="AB2290" s="24"/>
      <c r="AC2290" s="15" t="str">
        <f t="shared" si="765"/>
        <v>Pag. Bolletta Telecom 780344</v>
      </c>
      <c r="AD2290" s="25"/>
      <c r="AE2290" s="62">
        <f t="shared" si="764"/>
        <v>0</v>
      </c>
      <c r="AF2290" s="63">
        <f t="shared" si="760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4"/>
        <v>0</v>
      </c>
      <c r="AP2290" s="15"/>
      <c r="AR2290" s="14"/>
      <c r="AS2290" s="18"/>
      <c r="AT2290" s="16">
        <v>0</v>
      </c>
      <c r="AU2290" s="18">
        <f t="shared" si="755"/>
        <v>0</v>
      </c>
      <c r="AV2290" s="15"/>
      <c r="AX2290" s="14"/>
      <c r="AY2290" s="18"/>
      <c r="AZ2290" s="16">
        <v>0</v>
      </c>
      <c r="BA2290" s="18">
        <f t="shared" si="756"/>
        <v>0</v>
      </c>
      <c r="BB2290" s="15"/>
      <c r="BD2290" s="14"/>
      <c r="BE2290" s="18"/>
      <c r="BF2290" s="16">
        <v>0</v>
      </c>
      <c r="BG2290" s="18">
        <f t="shared" si="757"/>
        <v>0</v>
      </c>
      <c r="BH2290" s="15"/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2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3"/>
        <v>118245.16999999997</v>
      </c>
      <c r="AA2291" s="15"/>
      <c r="AB2291" s="24"/>
      <c r="AC2291" s="15" t="str">
        <f t="shared" si="765"/>
        <v>Pag. Bolletta Telecom</v>
      </c>
      <c r="AD2291" s="25"/>
      <c r="AE2291" s="62">
        <f t="shared" si="764"/>
        <v>0</v>
      </c>
      <c r="AF2291" s="63">
        <f t="shared" si="760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4"/>
        <v>0</v>
      </c>
      <c r="AP2291" s="15"/>
      <c r="AR2291" s="14"/>
      <c r="AS2291" s="18"/>
      <c r="AT2291" s="16">
        <v>0</v>
      </c>
      <c r="AU2291" s="18">
        <f t="shared" si="755"/>
        <v>0</v>
      </c>
      <c r="AV2291" s="15"/>
      <c r="AX2291" s="14"/>
      <c r="AY2291" s="18"/>
      <c r="AZ2291" s="16">
        <v>0</v>
      </c>
      <c r="BA2291" s="18">
        <f t="shared" si="756"/>
        <v>0</v>
      </c>
      <c r="BB2291" s="15"/>
      <c r="BD2291" s="14"/>
      <c r="BE2291" s="18"/>
      <c r="BF2291" s="16">
        <v>0</v>
      </c>
      <c r="BG2291" s="18">
        <f t="shared" si="757"/>
        <v>0</v>
      </c>
      <c r="BH2291" s="15"/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23" si="766">(R2292-S2292)+T2291</f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23" si="767">(X2292-Y2292)+Z2291</f>
        <v>118245.16999999997</v>
      </c>
      <c r="AA2292" s="15"/>
      <c r="AB2292" s="24"/>
      <c r="AC2292" s="15" t="str">
        <f t="shared" si="765"/>
        <v xml:space="preserve">PAG. BOLLETTA ENEL  </v>
      </c>
      <c r="AD2292" s="25"/>
      <c r="AE2292" s="62">
        <f t="shared" si="764"/>
        <v>0</v>
      </c>
      <c r="AF2292" s="63">
        <f t="shared" si="760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23" si="768">(AM2292-AN2292)+AO2291</f>
        <v>0</v>
      </c>
      <c r="AP2292" s="15"/>
      <c r="AR2292" s="14"/>
      <c r="AS2292" s="18"/>
      <c r="AT2292" s="16">
        <v>0</v>
      </c>
      <c r="AU2292" s="18">
        <f t="shared" ref="AU2292:AU2323" si="769">(AS2292-AT2292)+AU2291</f>
        <v>0</v>
      </c>
      <c r="AV2292" s="15"/>
      <c r="AX2292" s="14"/>
      <c r="AY2292" s="18"/>
      <c r="AZ2292" s="16">
        <v>0</v>
      </c>
      <c r="BA2292" s="18">
        <f t="shared" ref="BA2292:BA2323" si="770">(AY2292-AZ2292)+BA2291</f>
        <v>0</v>
      </c>
      <c r="BB2292" s="15"/>
      <c r="BD2292" s="14"/>
      <c r="BE2292" s="18"/>
      <c r="BF2292" s="16">
        <v>0</v>
      </c>
      <c r="BG2292" s="18">
        <f t="shared" ref="BG2292:BG2323" si="771">(BE2292-BF2292)+BG2291</f>
        <v>0</v>
      </c>
      <c r="BH2292" s="15"/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81193.77999999997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6"/>
        <v>83120.239999999991</v>
      </c>
      <c r="U2293" s="15"/>
      <c r="W2293" s="14"/>
      <c r="X2293" s="18"/>
      <c r="Y2293" s="16">
        <v>0</v>
      </c>
      <c r="Z2293" s="18">
        <f t="shared" si="767"/>
        <v>118245.16999999997</v>
      </c>
      <c r="AA2293" s="15"/>
      <c r="AB2293" s="24"/>
      <c r="AC2293" s="15" t="str">
        <f t="shared" si="765"/>
        <v>Locazione immobili</v>
      </c>
      <c r="AD2293" s="25"/>
      <c r="AE2293" s="62">
        <f t="shared" si="764"/>
        <v>0</v>
      </c>
      <c r="AF2293" s="63">
        <f t="shared" si="760"/>
        <v>9547.4</v>
      </c>
      <c r="AG2293" s="25"/>
      <c r="AH2293" s="24"/>
      <c r="AI2293" s="26">
        <v>0</v>
      </c>
      <c r="AJ2293" s="25"/>
      <c r="AL2293" s="14"/>
      <c r="AM2293" s="18"/>
      <c r="AN2293" s="16">
        <v>0</v>
      </c>
      <c r="AO2293" s="18">
        <f t="shared" si="768"/>
        <v>0</v>
      </c>
      <c r="AP2293" s="15"/>
      <c r="AR2293" s="14"/>
      <c r="AS2293" s="18"/>
      <c r="AT2293" s="16">
        <v>0</v>
      </c>
      <c r="AU2293" s="18">
        <f t="shared" si="769"/>
        <v>0</v>
      </c>
      <c r="AV2293" s="15"/>
      <c r="AX2293" s="14"/>
      <c r="AY2293" s="18"/>
      <c r="AZ2293" s="16">
        <v>0</v>
      </c>
      <c r="BA2293" s="18">
        <f t="shared" si="770"/>
        <v>0</v>
      </c>
      <c r="BB2293" s="15"/>
      <c r="BD2293" s="14"/>
      <c r="BE2293" s="18"/>
      <c r="BF2293" s="16">
        <v>0</v>
      </c>
      <c r="BG2293" s="18">
        <f t="shared" si="771"/>
        <v>0</v>
      </c>
      <c r="BH2293" s="15"/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6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67"/>
        <v>118245.16999999997</v>
      </c>
      <c r="AA2294" s="15"/>
      <c r="AB2294" s="24"/>
      <c r="AC2294" s="15" t="str">
        <f t="shared" si="765"/>
        <v>Spese condominiali</v>
      </c>
      <c r="AD2294" s="25"/>
      <c r="AE2294" s="62">
        <f t="shared" si="764"/>
        <v>0</v>
      </c>
      <c r="AF2294" s="63">
        <f t="shared" si="760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68"/>
        <v>0</v>
      </c>
      <c r="AP2294" s="15"/>
      <c r="AR2294" s="14"/>
      <c r="AS2294" s="18"/>
      <c r="AT2294" s="16">
        <v>0</v>
      </c>
      <c r="AU2294" s="18">
        <f t="shared" si="769"/>
        <v>0</v>
      </c>
      <c r="AV2294" s="15"/>
      <c r="AX2294" s="14"/>
      <c r="AY2294" s="18"/>
      <c r="AZ2294" s="16">
        <v>0</v>
      </c>
      <c r="BA2294" s="18">
        <f t="shared" si="770"/>
        <v>0</v>
      </c>
      <c r="BB2294" s="15"/>
      <c r="BD2294" s="14"/>
      <c r="BE2294" s="18"/>
      <c r="BF2294" s="16">
        <v>0</v>
      </c>
      <c r="BG2294" s="18">
        <f t="shared" si="771"/>
        <v>0</v>
      </c>
      <c r="BH2294" s="15"/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>K2234</f>
        <v>SOMMA SOSPESO 10/11</v>
      </c>
      <c r="L2295" s="107">
        <f>L2234</f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6"/>
        <v>83120.239999999991</v>
      </c>
      <c r="U2295" s="15"/>
      <c r="W2295" s="14"/>
      <c r="X2295" s="18"/>
      <c r="Y2295" s="16"/>
      <c r="Z2295" s="18">
        <f t="shared" si="767"/>
        <v>118245.16999999997</v>
      </c>
      <c r="AA2295" s="15"/>
      <c r="AB2295" s="24"/>
      <c r="AC2295" s="15" t="str">
        <f t="shared" si="765"/>
        <v>TOT. SPESE AFFITTO  TEL. LUCE</v>
      </c>
      <c r="AD2295" s="25"/>
      <c r="AE2295" s="62">
        <f t="shared" si="764"/>
        <v>0</v>
      </c>
      <c r="AF2295" s="63">
        <f t="shared" si="760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68"/>
        <v>0</v>
      </c>
      <c r="AP2295" s="15"/>
      <c r="AR2295" s="14"/>
      <c r="AS2295" s="18"/>
      <c r="AT2295" s="16"/>
      <c r="AU2295" s="18">
        <f t="shared" si="769"/>
        <v>0</v>
      </c>
      <c r="AV2295" s="15"/>
      <c r="AX2295" s="14"/>
      <c r="AY2295" s="18"/>
      <c r="AZ2295" s="16"/>
      <c r="BA2295" s="18">
        <f t="shared" si="770"/>
        <v>0</v>
      </c>
      <c r="BB2295" s="15"/>
      <c r="BD2295" s="14"/>
      <c r="BE2295" s="18"/>
      <c r="BF2295" s="16"/>
      <c r="BG2295" s="18">
        <f t="shared" si="771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97</v>
      </c>
      <c r="D2296" s="16"/>
      <c r="E2296" s="16"/>
      <c r="F2296" s="16"/>
      <c r="G2296" s="16">
        <v>0</v>
      </c>
      <c r="H2296" s="16"/>
      <c r="I2296" s="4"/>
      <c r="J2296" s="14"/>
      <c r="K2296" t="s">
        <v>95</v>
      </c>
      <c r="M2296" t="s">
        <v>96</v>
      </c>
      <c r="N2296" s="154">
        <v>1117</v>
      </c>
      <c r="O2296" s="16"/>
      <c r="P2296" s="18"/>
      <c r="Q2296" s="14"/>
      <c r="R2296" s="18"/>
      <c r="S2296" s="16">
        <f>G2296</f>
        <v>0</v>
      </c>
      <c r="T2296" s="18">
        <f t="shared" si="766"/>
        <v>83120.239999999991</v>
      </c>
      <c r="U2296" s="15"/>
      <c r="W2296" s="14"/>
      <c r="X2296" s="18">
        <v>0</v>
      </c>
      <c r="Y2296" s="16">
        <v>0</v>
      </c>
      <c r="Z2296" s="18">
        <f t="shared" si="767"/>
        <v>118245.16999999997</v>
      </c>
      <c r="AA2296" s="15"/>
      <c r="AB2296" s="24"/>
      <c r="AC2296" s="15" t="str">
        <f t="shared" si="765"/>
        <v xml:space="preserve">RIVALSA </v>
      </c>
      <c r="AD2296" s="25"/>
      <c r="AE2296" s="62">
        <f t="shared" si="764"/>
        <v>0</v>
      </c>
      <c r="AF2296" s="63">
        <f t="shared" si="760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68"/>
        <v>0</v>
      </c>
      <c r="AP2296" s="15"/>
      <c r="AR2296" s="14"/>
      <c r="AS2296" s="18"/>
      <c r="AT2296" s="16"/>
      <c r="AU2296" s="18">
        <f t="shared" si="769"/>
        <v>0</v>
      </c>
      <c r="AV2296" s="15"/>
      <c r="AX2296" s="14"/>
      <c r="AY2296" s="18"/>
      <c r="AZ2296" s="16"/>
      <c r="BA2296" s="18">
        <f t="shared" si="770"/>
        <v>0</v>
      </c>
      <c r="BB2296" s="15"/>
      <c r="BD2296" s="14"/>
      <c r="BE2296" s="18"/>
      <c r="BF2296" s="16"/>
      <c r="BG2296" s="18">
        <f t="shared" si="771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100</v>
      </c>
      <c r="D2297" s="16"/>
      <c r="E2297" s="16"/>
      <c r="F2297" s="16"/>
      <c r="G2297" s="16">
        <v>0</v>
      </c>
      <c r="H2297" s="16"/>
      <c r="I2297" s="4"/>
      <c r="J2297" s="14"/>
      <c r="K2297" t="s">
        <v>98</v>
      </c>
      <c r="M2297" t="s">
        <v>99</v>
      </c>
      <c r="N2297" s="154">
        <v>6400.37</v>
      </c>
      <c r="O2297" s="16"/>
      <c r="P2297" s="18"/>
      <c r="Q2297" s="14"/>
      <c r="R2297" s="18"/>
      <c r="S2297" s="16">
        <f>G2297</f>
        <v>0</v>
      </c>
      <c r="T2297" s="18">
        <f t="shared" si="766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67"/>
        <v>118245.16999999997</v>
      </c>
      <c r="AA2297" s="15"/>
      <c r="AB2297" s="24"/>
      <c r="AC2297" s="15" t="str">
        <f t="shared" si="765"/>
        <v>COMMERCIALISTA</v>
      </c>
      <c r="AD2297" s="25"/>
      <c r="AE2297" s="62">
        <f t="shared" si="764"/>
        <v>0</v>
      </c>
      <c r="AF2297" s="63">
        <f t="shared" si="760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68"/>
        <v>0</v>
      </c>
      <c r="AP2297" s="15"/>
      <c r="AR2297" s="14"/>
      <c r="AS2297" s="18"/>
      <c r="AT2297" s="16">
        <v>0</v>
      </c>
      <c r="AU2297" s="18">
        <f t="shared" si="769"/>
        <v>0</v>
      </c>
      <c r="AV2297" s="15"/>
      <c r="AX2297" s="14"/>
      <c r="AY2297" s="18"/>
      <c r="AZ2297" s="16">
        <v>0</v>
      </c>
      <c r="BA2297" s="18">
        <f t="shared" si="770"/>
        <v>0</v>
      </c>
      <c r="BB2297" s="15"/>
      <c r="BD2297" s="14"/>
      <c r="BE2297" s="18"/>
      <c r="BF2297" s="16">
        <v>0</v>
      </c>
      <c r="BG2297" s="18">
        <f t="shared" si="771"/>
        <v>0</v>
      </c>
      <c r="BH2297" s="15"/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154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t="s">
        <v>101</v>
      </c>
      <c r="M2298" t="s">
        <v>102</v>
      </c>
      <c r="N2298" s="154">
        <v>333</v>
      </c>
      <c r="O2298" s="16"/>
      <c r="P2298" s="18"/>
      <c r="Q2298" s="14"/>
      <c r="R2298" s="18"/>
      <c r="S2298" s="16">
        <f>G2298</f>
        <v>0</v>
      </c>
      <c r="T2298" s="18">
        <f t="shared" si="766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67"/>
        <v>118245.16999999997</v>
      </c>
      <c r="AA2298" s="15"/>
      <c r="AB2298" s="24"/>
      <c r="AC2298" s="15" t="str">
        <f t="shared" si="765"/>
        <v>CASSA PREVIDENZA  AGENTI  + QUOTA GAA</v>
      </c>
      <c r="AD2298" s="25"/>
      <c r="AE2298" s="62">
        <f t="shared" si="764"/>
        <v>0</v>
      </c>
      <c r="AF2298" s="63">
        <f t="shared" si="760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68"/>
        <v>0</v>
      </c>
      <c r="AP2298" s="15"/>
      <c r="AR2298" s="14"/>
      <c r="AS2298" s="18"/>
      <c r="AT2298" s="16">
        <v>0</v>
      </c>
      <c r="AU2298" s="18">
        <f t="shared" si="769"/>
        <v>0</v>
      </c>
      <c r="AV2298" s="15"/>
      <c r="AX2298" s="14"/>
      <c r="AY2298" s="18"/>
      <c r="AZ2298" s="16">
        <v>0</v>
      </c>
      <c r="BA2298" s="18">
        <f t="shared" si="770"/>
        <v>0</v>
      </c>
      <c r="BB2298" s="15"/>
      <c r="BD2298" s="14"/>
      <c r="BE2298" s="18"/>
      <c r="BF2298" s="16">
        <v>0</v>
      </c>
      <c r="BG2298" s="18">
        <f t="shared" si="771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106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t="s">
        <v>104</v>
      </c>
      <c r="M2299" t="s">
        <v>105</v>
      </c>
      <c r="N2299" s="154">
        <v>300.5</v>
      </c>
      <c r="O2299" s="16"/>
      <c r="P2299" s="18"/>
      <c r="Q2299" s="14"/>
      <c r="R2299" s="18">
        <f>F2299</f>
        <v>0</v>
      </c>
      <c r="S2299" s="16">
        <v>0</v>
      </c>
      <c r="T2299" s="18">
        <f t="shared" si="766"/>
        <v>83120.239999999991</v>
      </c>
      <c r="U2299" s="15"/>
      <c r="W2299" s="14" t="s">
        <v>194</v>
      </c>
      <c r="X2299" s="18">
        <v>0</v>
      </c>
      <c r="Y2299" s="16"/>
      <c r="Z2299" s="18">
        <f t="shared" si="767"/>
        <v>118245.16999999997</v>
      </c>
      <c r="AA2299" s="15"/>
      <c r="AB2299" s="24"/>
      <c r="AC2299" s="15" t="str">
        <f t="shared" si="765"/>
        <v>GIROCONTO PROVV. GENERALI</v>
      </c>
      <c r="AD2299" s="25"/>
      <c r="AE2299" s="62">
        <f t="shared" si="764"/>
        <v>0</v>
      </c>
      <c r="AF2299" s="63">
        <f t="shared" si="760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68"/>
        <v>0</v>
      </c>
      <c r="AP2299" s="15"/>
      <c r="AR2299" s="14"/>
      <c r="AS2299" s="18"/>
      <c r="AT2299" s="16"/>
      <c r="AU2299" s="18">
        <f t="shared" si="769"/>
        <v>0</v>
      </c>
      <c r="AV2299" s="15"/>
      <c r="AX2299" s="14"/>
      <c r="AY2299" s="18"/>
      <c r="AZ2299" s="16"/>
      <c r="BA2299" s="18">
        <f t="shared" si="770"/>
        <v>0</v>
      </c>
      <c r="BB2299" s="15"/>
      <c r="BD2299" s="14"/>
      <c r="BE2299" s="18">
        <f>H2299</f>
        <v>0</v>
      </c>
      <c r="BF2299" s="16"/>
      <c r="BG2299" s="18">
        <f t="shared" si="771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155</v>
      </c>
      <c r="D2300" s="16"/>
      <c r="E2300" s="16"/>
      <c r="F2300" s="1">
        <v>0</v>
      </c>
      <c r="G2300" s="16">
        <v>0</v>
      </c>
      <c r="H2300" s="16"/>
      <c r="I2300" s="4"/>
      <c r="J2300" s="14"/>
      <c r="K2300" t="s">
        <v>107</v>
      </c>
      <c r="M2300" t="s">
        <v>108</v>
      </c>
      <c r="N2300" s="154">
        <v>0</v>
      </c>
      <c r="O2300" s="16"/>
      <c r="P2300" s="18"/>
      <c r="Q2300" s="14"/>
      <c r="R2300" s="49">
        <f>F2300</f>
        <v>0</v>
      </c>
      <c r="S2300" s="16">
        <v>0</v>
      </c>
      <c r="T2300" s="18">
        <f t="shared" si="766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67"/>
        <v>118245.16999999997</v>
      </c>
      <c r="AA2300" s="15"/>
      <c r="AB2300" s="24"/>
      <c r="AC2300" s="64" t="s">
        <v>156</v>
      </c>
      <c r="AD2300" s="65"/>
      <c r="AE2300" s="65">
        <f t="shared" si="764"/>
        <v>0</v>
      </c>
      <c r="AF2300" s="63">
        <f t="shared" si="760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68"/>
        <v>0</v>
      </c>
      <c r="AP2300" s="15"/>
      <c r="AR2300" s="14"/>
      <c r="AS2300" s="18"/>
      <c r="AT2300" s="16">
        <v>0</v>
      </c>
      <c r="AU2300" s="18">
        <f t="shared" si="769"/>
        <v>0</v>
      </c>
      <c r="AV2300" s="15"/>
      <c r="AX2300" s="14"/>
      <c r="AY2300" s="18"/>
      <c r="AZ2300" s="16">
        <v>0</v>
      </c>
      <c r="BA2300" s="18">
        <f t="shared" si="770"/>
        <v>0</v>
      </c>
      <c r="BB2300" s="15"/>
      <c r="BD2300" s="14"/>
      <c r="BE2300" s="18"/>
      <c r="BF2300" s="16">
        <v>0</v>
      </c>
      <c r="BG2300" s="18">
        <f t="shared" si="771"/>
        <v>0</v>
      </c>
      <c r="BH2300" s="15"/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112</v>
      </c>
      <c r="D2301" s="16"/>
      <c r="E2301" s="16"/>
      <c r="F2301" s="16"/>
      <c r="G2301" s="16">
        <v>0</v>
      </c>
      <c r="H2301" s="16"/>
      <c r="I2301" s="4"/>
      <c r="J2301" s="14"/>
      <c r="K2301" t="s">
        <v>110</v>
      </c>
      <c r="M2301" t="s">
        <v>111</v>
      </c>
      <c r="N2301" s="154">
        <v>0</v>
      </c>
      <c r="O2301" s="16"/>
      <c r="P2301" s="18"/>
      <c r="Q2301" s="14"/>
      <c r="R2301" s="18"/>
      <c r="S2301" s="16">
        <f>G2301</f>
        <v>0</v>
      </c>
      <c r="T2301" s="18">
        <f t="shared" si="766"/>
        <v>83120.239999999991</v>
      </c>
      <c r="U2301" s="15" t="s">
        <v>113</v>
      </c>
      <c r="W2301" s="14"/>
      <c r="X2301" s="18"/>
      <c r="Y2301" s="16">
        <v>0</v>
      </c>
      <c r="Z2301" s="18">
        <f t="shared" si="767"/>
        <v>118245.16999999997</v>
      </c>
      <c r="AA2301" s="15"/>
      <c r="AB2301" s="24"/>
      <c r="AC2301" s="15" t="str">
        <f>C2301</f>
        <v>TASSE</v>
      </c>
      <c r="AD2301" s="25"/>
      <c r="AE2301" s="62">
        <f t="shared" si="764"/>
        <v>0</v>
      </c>
      <c r="AF2301" s="63">
        <f t="shared" si="760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68"/>
        <v>0</v>
      </c>
      <c r="AP2301" s="15"/>
      <c r="AR2301" s="14"/>
      <c r="AS2301" s="18">
        <v>0</v>
      </c>
      <c r="AT2301" s="16">
        <v>0</v>
      </c>
      <c r="AU2301" s="18">
        <f t="shared" si="769"/>
        <v>0</v>
      </c>
      <c r="AV2301" s="15"/>
      <c r="AX2301" s="14"/>
      <c r="AY2301" s="18">
        <v>0</v>
      </c>
      <c r="AZ2301" s="16">
        <v>0</v>
      </c>
      <c r="BA2301" s="18">
        <f t="shared" si="770"/>
        <v>0</v>
      </c>
      <c r="BB2301" s="15"/>
      <c r="BD2301" s="14"/>
      <c r="BE2301" s="18">
        <v>0</v>
      </c>
      <c r="BF2301" s="16">
        <v>0</v>
      </c>
      <c r="BG2301" s="18">
        <f t="shared" si="771"/>
        <v>0</v>
      </c>
      <c r="BH2301" s="15"/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114</v>
      </c>
      <c r="D2302" s="16"/>
      <c r="E2302" s="16"/>
      <c r="F2302" s="16">
        <v>0</v>
      </c>
      <c r="G2302" s="16">
        <v>0</v>
      </c>
      <c r="H2302" s="16"/>
      <c r="I2302" s="4"/>
      <c r="J2302" s="14"/>
      <c r="K2302" s="150" t="s">
        <v>119</v>
      </c>
      <c r="L2302" s="151">
        <f>SUM(L2296:L2301)</f>
        <v>0</v>
      </c>
      <c r="M2302" s="150" t="s">
        <v>119</v>
      </c>
      <c r="N2302" s="152">
        <f>SUM(N2296:N2301)</f>
        <v>8150.87</v>
      </c>
      <c r="O2302" s="16"/>
      <c r="P2302" s="18"/>
      <c r="Q2302" s="14"/>
      <c r="R2302" s="18"/>
      <c r="S2302" s="16">
        <f>G2302</f>
        <v>0</v>
      </c>
      <c r="T2302" s="18">
        <f t="shared" si="766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67"/>
        <v>118245.16999999997</v>
      </c>
      <c r="AA2302" s="15"/>
      <c r="AB2302" s="24"/>
      <c r="AC2302" s="15" t="str">
        <f>C2302</f>
        <v>PREL.  ACC. PER AMM-  GIGI</v>
      </c>
      <c r="AD2302" s="25"/>
      <c r="AE2302" s="62">
        <f t="shared" si="764"/>
        <v>0</v>
      </c>
      <c r="AF2302" s="63">
        <f t="shared" si="760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68"/>
        <v>0</v>
      </c>
      <c r="AP2302" s="15"/>
      <c r="AR2302" s="14"/>
      <c r="AS2302" s="18">
        <v>0</v>
      </c>
      <c r="AT2302" s="16">
        <v>0</v>
      </c>
      <c r="AU2302" s="18">
        <f t="shared" si="769"/>
        <v>0</v>
      </c>
      <c r="AV2302" s="15"/>
      <c r="AX2302" s="14"/>
      <c r="AY2302" s="18">
        <v>0</v>
      </c>
      <c r="AZ2302" s="16">
        <v>0</v>
      </c>
      <c r="BA2302" s="18">
        <f t="shared" si="770"/>
        <v>0</v>
      </c>
      <c r="BB2302" s="15"/>
      <c r="BD2302" s="14"/>
      <c r="BE2302" s="18">
        <v>0</v>
      </c>
      <c r="BF2302" s="16">
        <v>0</v>
      </c>
      <c r="BG2302" s="18">
        <f t="shared" si="771"/>
        <v>0</v>
      </c>
      <c r="BH2302" s="15"/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115</v>
      </c>
      <c r="D2303" s="16"/>
      <c r="E2303" s="16"/>
      <c r="F2303" s="16">
        <v>0</v>
      </c>
      <c r="G2303" s="16">
        <v>0</v>
      </c>
      <c r="H2303" s="16"/>
      <c r="I2303" s="4"/>
      <c r="J2303" s="14"/>
      <c r="K2303" s="50"/>
      <c r="L2303" s="107"/>
      <c r="M2303" s="16"/>
      <c r="N2303" s="16"/>
      <c r="O2303" s="16"/>
      <c r="P2303" s="18"/>
      <c r="Q2303" s="14"/>
      <c r="R2303" s="18">
        <v>0</v>
      </c>
      <c r="S2303" s="16">
        <f>G2303</f>
        <v>0</v>
      </c>
      <c r="T2303" s="18">
        <f t="shared" si="766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67"/>
        <v>118245.16999999997</v>
      </c>
      <c r="AA2303" s="15"/>
      <c r="AB2303" s="24"/>
      <c r="AC2303" s="15" t="str">
        <f>C2303</f>
        <v>PREL.  ACC. PER AMM-. RENZO</v>
      </c>
      <c r="AD2303" s="25"/>
      <c r="AE2303" s="62">
        <f t="shared" si="764"/>
        <v>0</v>
      </c>
      <c r="AF2303" s="63">
        <f t="shared" si="760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68"/>
        <v>0</v>
      </c>
      <c r="AP2303" s="15"/>
      <c r="AR2303" s="14"/>
      <c r="AS2303" s="18">
        <v>0</v>
      </c>
      <c r="AT2303" s="16"/>
      <c r="AU2303" s="18">
        <f t="shared" si="769"/>
        <v>0</v>
      </c>
      <c r="AV2303" s="15"/>
      <c r="AX2303" s="14"/>
      <c r="AY2303" s="18">
        <v>0</v>
      </c>
      <c r="AZ2303" s="16"/>
      <c r="BA2303" s="18">
        <f t="shared" si="770"/>
        <v>0</v>
      </c>
      <c r="BB2303" s="15"/>
      <c r="BD2303" s="14"/>
      <c r="BE2303" s="18">
        <v>0</v>
      </c>
      <c r="BF2303" s="16"/>
      <c r="BG2303" s="18">
        <f t="shared" si="771"/>
        <v>0</v>
      </c>
      <c r="BH2303" s="15"/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/>
      <c r="B2304" s="15"/>
      <c r="C2304" s="15" t="s">
        <v>468</v>
      </c>
      <c r="D2304" s="16"/>
      <c r="E2304" s="16"/>
      <c r="F2304" s="16">
        <v>580.49</v>
      </c>
      <c r="G2304" s="16"/>
      <c r="H2304" s="16"/>
      <c r="I2304" s="4"/>
      <c r="J2304" s="14"/>
      <c r="K2304" s="50"/>
      <c r="L2304" s="107"/>
      <c r="M2304" s="16"/>
      <c r="N2304" s="16"/>
      <c r="O2304" s="16"/>
      <c r="P2304" s="18"/>
      <c r="Q2304" s="14"/>
      <c r="R2304" s="18">
        <v>0</v>
      </c>
      <c r="S2304" s="16">
        <v>0</v>
      </c>
      <c r="T2304" s="18">
        <f t="shared" si="766"/>
        <v>83120.239999999991</v>
      </c>
      <c r="U2304" s="15"/>
      <c r="W2304" s="14"/>
      <c r="X2304" s="18">
        <f>F2304</f>
        <v>580.49</v>
      </c>
      <c r="Y2304" s="16">
        <v>0</v>
      </c>
      <c r="Z2304" s="18">
        <f t="shared" si="767"/>
        <v>118825.65999999997</v>
      </c>
      <c r="AA2304" s="15" t="str">
        <f>C2304</f>
        <v>BONIFICO AGOS 16/2</v>
      </c>
      <c r="AB2304" s="24"/>
      <c r="AC2304" s="15"/>
      <c r="AD2304" s="25"/>
      <c r="AE2304" s="62"/>
      <c r="AF2304" s="63"/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68"/>
        <v>0</v>
      </c>
      <c r="AP2304" s="15"/>
      <c r="AR2304" s="14"/>
      <c r="AS2304" s="18">
        <v>0</v>
      </c>
      <c r="AT2304" s="16"/>
      <c r="AU2304" s="18">
        <f t="shared" si="769"/>
        <v>0</v>
      </c>
      <c r="AV2304" s="15"/>
      <c r="AX2304" s="14"/>
      <c r="AY2304" s="18">
        <v>0</v>
      </c>
      <c r="AZ2304" s="16"/>
      <c r="BA2304" s="18">
        <f t="shared" si="770"/>
        <v>0</v>
      </c>
      <c r="BB2304" s="15"/>
      <c r="BD2304" s="14"/>
      <c r="BE2304" s="18">
        <v>0</v>
      </c>
      <c r="BF2304" s="16"/>
      <c r="BG2304" s="18">
        <f t="shared" si="771"/>
        <v>0</v>
      </c>
      <c r="BH2304" s="15"/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/>
      <c r="C2305" s="16" t="s">
        <v>469</v>
      </c>
      <c r="D2305" s="16"/>
      <c r="E2305" s="16"/>
      <c r="F2305" s="16">
        <v>239</v>
      </c>
      <c r="G2305" s="16"/>
      <c r="H2305" s="16">
        <v>0</v>
      </c>
      <c r="I2305" s="4"/>
      <c r="J2305" s="14"/>
      <c r="K2305" s="50"/>
      <c r="L2305" s="107"/>
      <c r="M2305" s="16"/>
      <c r="N2305" s="16"/>
      <c r="O2305" s="16"/>
      <c r="P2305" s="18"/>
      <c r="Q2305" s="14"/>
      <c r="R2305" s="18">
        <v>0</v>
      </c>
      <c r="S2305" s="16">
        <v>0</v>
      </c>
      <c r="T2305" s="18">
        <f t="shared" si="766"/>
        <v>83120.239999999991</v>
      </c>
      <c r="U2305" s="15"/>
      <c r="W2305" s="14"/>
      <c r="X2305" s="18">
        <f>F2305</f>
        <v>239</v>
      </c>
      <c r="Y2305" s="16"/>
      <c r="Z2305" s="18">
        <f t="shared" si="767"/>
        <v>119064.65999999997</v>
      </c>
      <c r="AA2305" s="16" t="str">
        <f>C2305</f>
        <v>BONIFICO SOSPESO SOMMA MISSAGIA 16/2</v>
      </c>
      <c r="AB2305" s="24"/>
      <c r="AC2305" s="15"/>
      <c r="AD2305" s="25"/>
      <c r="AE2305" s="62"/>
      <c r="AF2305" s="63"/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68"/>
        <v>0</v>
      </c>
      <c r="AP2305" s="15"/>
      <c r="AR2305" s="14"/>
      <c r="AS2305" s="18">
        <v>0</v>
      </c>
      <c r="AT2305" s="16"/>
      <c r="AU2305" s="18">
        <f t="shared" si="769"/>
        <v>0</v>
      </c>
      <c r="AV2305" s="15"/>
      <c r="AX2305" s="14"/>
      <c r="AY2305" s="18">
        <v>0</v>
      </c>
      <c r="AZ2305" s="16"/>
      <c r="BA2305" s="18">
        <f t="shared" si="770"/>
        <v>0</v>
      </c>
      <c r="BB2305" s="15"/>
      <c r="BD2305" s="14"/>
      <c r="BE2305" s="18">
        <v>0</v>
      </c>
      <c r="BF2305" s="16"/>
      <c r="BG2305" s="18">
        <f t="shared" si="771"/>
        <v>0</v>
      </c>
      <c r="BH2305" s="15"/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/>
      <c r="B2306" s="15"/>
      <c r="C2306" s="15" t="s">
        <v>116</v>
      </c>
      <c r="D2306" s="16"/>
      <c r="E2306" s="16"/>
      <c r="F2306" s="16">
        <v>0</v>
      </c>
      <c r="G2306" s="16"/>
      <c r="H2306" s="16"/>
      <c r="I2306" s="4"/>
      <c r="J2306" s="14"/>
      <c r="K2306" s="50"/>
      <c r="L2306" s="107"/>
      <c r="M2306" s="16"/>
      <c r="N2306" s="16"/>
      <c r="O2306" s="16"/>
      <c r="P2306" s="18"/>
      <c r="Q2306" s="14"/>
      <c r="R2306" s="18">
        <v>0</v>
      </c>
      <c r="S2306" s="16">
        <v>0</v>
      </c>
      <c r="T2306" s="18">
        <f t="shared" si="766"/>
        <v>83120.239999999991</v>
      </c>
      <c r="U2306" s="15"/>
      <c r="W2306" s="14"/>
      <c r="X2306" s="18">
        <f>F2306</f>
        <v>0</v>
      </c>
      <c r="Y2306" s="16"/>
      <c r="Z2306" s="18">
        <f t="shared" si="767"/>
        <v>119064.65999999997</v>
      </c>
      <c r="AA2306" s="15"/>
      <c r="AB2306" s="24"/>
      <c r="AC2306" s="15"/>
      <c r="AD2306" s="25"/>
      <c r="AE2306" s="62"/>
      <c r="AF2306" s="63"/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68"/>
        <v>0</v>
      </c>
      <c r="AP2306" s="15"/>
      <c r="AR2306" s="14"/>
      <c r="AS2306" s="18">
        <v>0</v>
      </c>
      <c r="AT2306" s="16"/>
      <c r="AU2306" s="18">
        <f t="shared" si="769"/>
        <v>0</v>
      </c>
      <c r="AV2306" s="15"/>
      <c r="AX2306" s="14"/>
      <c r="AY2306" s="18">
        <v>0</v>
      </c>
      <c r="AZ2306" s="16"/>
      <c r="BA2306" s="18">
        <f t="shared" si="770"/>
        <v>0</v>
      </c>
      <c r="BB2306" s="15"/>
      <c r="BD2306" s="14"/>
      <c r="BE2306" s="18">
        <v>0</v>
      </c>
      <c r="BF2306" s="16"/>
      <c r="BG2306" s="18">
        <f t="shared" si="771"/>
        <v>0</v>
      </c>
      <c r="BH2306" s="15"/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116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/>
      <c r="Q2307" s="14"/>
      <c r="R2307" s="18">
        <v>0</v>
      </c>
      <c r="S2307" s="16">
        <v>0</v>
      </c>
      <c r="T2307" s="18">
        <f t="shared" si="766"/>
        <v>83120.239999999991</v>
      </c>
      <c r="U2307" s="15"/>
      <c r="W2307" s="14"/>
      <c r="X2307" s="18">
        <f>F2307</f>
        <v>0</v>
      </c>
      <c r="Y2307" s="16">
        <v>0</v>
      </c>
      <c r="Z2307" s="18">
        <f t="shared" si="767"/>
        <v>119064.65999999997</v>
      </c>
      <c r="AA2307" s="15" t="str">
        <f>C2307</f>
        <v>VERSAMENTO</v>
      </c>
      <c r="AB2307" s="24"/>
      <c r="AC2307" s="15"/>
      <c r="AD2307" s="25"/>
      <c r="AE2307" s="62"/>
      <c r="AF2307" s="63"/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68"/>
        <v>0</v>
      </c>
      <c r="AP2307" s="15"/>
      <c r="AR2307" s="14"/>
      <c r="AS2307" s="18">
        <v>0</v>
      </c>
      <c r="AT2307" s="16"/>
      <c r="AU2307" s="18">
        <f t="shared" si="769"/>
        <v>0</v>
      </c>
      <c r="AV2307" s="15"/>
      <c r="AX2307" s="14"/>
      <c r="AY2307" s="18">
        <v>0</v>
      </c>
      <c r="AZ2307" s="16"/>
      <c r="BA2307" s="18">
        <f t="shared" si="770"/>
        <v>0</v>
      </c>
      <c r="BB2307" s="15"/>
      <c r="BD2307" s="14"/>
      <c r="BE2307" s="18">
        <v>0</v>
      </c>
      <c r="BF2307" s="16"/>
      <c r="BG2307" s="18">
        <f t="shared" si="771"/>
        <v>0</v>
      </c>
      <c r="BH2307" s="15"/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116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119</v>
      </c>
      <c r="L2308" s="16">
        <f>SUM(L2295:L2307)</f>
        <v>114.5</v>
      </c>
      <c r="M2308" s="16">
        <f>M2247</f>
        <v>0</v>
      </c>
      <c r="N2308" s="16">
        <f>N2247</f>
        <v>0</v>
      </c>
      <c r="O2308" s="16"/>
      <c r="P2308" s="18"/>
      <c r="Q2308" s="14"/>
      <c r="R2308" s="18">
        <v>0</v>
      </c>
      <c r="S2308" s="16"/>
      <c r="T2308" s="18">
        <f t="shared" si="766"/>
        <v>83120.239999999991</v>
      </c>
      <c r="U2308" s="15"/>
      <c r="W2308" s="14"/>
      <c r="X2308" s="18">
        <v>0</v>
      </c>
      <c r="Y2308" s="16"/>
      <c r="Z2308" s="18">
        <f t="shared" si="767"/>
        <v>119064.65999999997</v>
      </c>
      <c r="AA2308" s="15" t="str">
        <f>C2308</f>
        <v>VERSAMENTO</v>
      </c>
      <c r="AB2308" s="24"/>
      <c r="AC2308" s="15"/>
      <c r="AD2308" s="25"/>
      <c r="AE2308" s="62"/>
      <c r="AF2308" s="63"/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68"/>
        <v>0</v>
      </c>
      <c r="AP2308" s="15"/>
      <c r="AR2308" s="14"/>
      <c r="AS2308" s="18">
        <v>0</v>
      </c>
      <c r="AT2308" s="16"/>
      <c r="AU2308" s="18">
        <f t="shared" si="769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770"/>
        <v>0</v>
      </c>
      <c r="BB2308" s="15"/>
      <c r="BD2308" s="14"/>
      <c r="BE2308" s="18">
        <v>0</v>
      </c>
      <c r="BF2308" s="16"/>
      <c r="BG2308" s="18">
        <f t="shared" si="771"/>
        <v>0</v>
      </c>
      <c r="BH2308" s="15"/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175</v>
      </c>
      <c r="D2309" s="16"/>
      <c r="E2309" s="16"/>
      <c r="F2309" s="16"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16301.75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6"/>
        <v>83120.239999999991</v>
      </c>
      <c r="U2309" s="15"/>
      <c r="W2309" s="14"/>
      <c r="X2309" s="18">
        <f>F2309</f>
        <v>3681.36</v>
      </c>
      <c r="Y2309" s="16">
        <f>G2309</f>
        <v>0</v>
      </c>
      <c r="Z2309" s="18">
        <f t="shared" si="767"/>
        <v>122746.01999999997</v>
      </c>
      <c r="AA2309" s="15" t="str">
        <f>C2309</f>
        <v>BONIFICI</v>
      </c>
      <c r="AB2309" s="24"/>
      <c r="AC2309" s="15"/>
      <c r="AD2309" s="25"/>
      <c r="AE2309" s="62"/>
      <c r="AF2309" s="63"/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68"/>
        <v>0</v>
      </c>
      <c r="AP2309" s="15"/>
      <c r="AR2309" s="14"/>
      <c r="AS2309" s="18">
        <v>0</v>
      </c>
      <c r="AT2309" s="16"/>
      <c r="AU2309" s="18">
        <f t="shared" si="769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0"/>
        <v>0</v>
      </c>
      <c r="BB2309" s="15"/>
      <c r="BD2309" s="14"/>
      <c r="BE2309" s="18">
        <v>0</v>
      </c>
      <c r="BF2309" s="16"/>
      <c r="BG2309" s="18">
        <f t="shared" si="771"/>
        <v>0</v>
      </c>
      <c r="BH2309" s="15"/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120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-243.26999999999998</v>
      </c>
      <c r="I2310" s="4"/>
      <c r="J2310" s="14"/>
      <c r="K2310" s="53">
        <f>A2259</f>
        <v>45342</v>
      </c>
      <c r="L2310" s="3">
        <f>D2259+D2260-E2264+D2261-E2261+D2264-E2259+B2262</f>
        <v>18526.39</v>
      </c>
      <c r="M2310" s="3"/>
      <c r="N2310" s="3"/>
      <c r="O2310" s="16"/>
      <c r="P2310" s="18"/>
      <c r="Q2310" s="14"/>
      <c r="R2310" s="18"/>
      <c r="S2310" s="16"/>
      <c r="T2310" s="18">
        <f t="shared" si="766"/>
        <v>83120.239999999991</v>
      </c>
      <c r="U2310" s="15"/>
      <c r="W2310" s="14"/>
      <c r="X2310" s="18"/>
      <c r="Y2310" s="1">
        <f>G2310</f>
        <v>0</v>
      </c>
      <c r="Z2310" s="18">
        <f t="shared" si="767"/>
        <v>122746.01999999997</v>
      </c>
      <c r="AA2310" s="15" t="str">
        <f>C2310</f>
        <v>PREL .PROVVIGIONI MATURATE</v>
      </c>
      <c r="AB2310" s="24"/>
      <c r="AC2310" s="15" t="s">
        <v>163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68"/>
        <v>0</v>
      </c>
      <c r="AP2310" s="15"/>
      <c r="AR2310" s="14"/>
      <c r="AS2310" s="18"/>
      <c r="AT2310" s="25">
        <v>0</v>
      </c>
      <c r="AU2310" s="18">
        <f t="shared" si="769"/>
        <v>0</v>
      </c>
      <c r="AV2310" s="15"/>
      <c r="AX2310" s="14"/>
      <c r="AY2310" s="18"/>
      <c r="AZ2310" s="25">
        <v>0</v>
      </c>
      <c r="BA2310" s="18">
        <f t="shared" si="770"/>
        <v>0</v>
      </c>
      <c r="BB2310" s="15"/>
      <c r="BD2310" s="14"/>
      <c r="BE2310" s="18"/>
      <c r="BF2310" s="25">
        <v>0</v>
      </c>
      <c r="BG2310" s="18">
        <f t="shared" si="771"/>
        <v>0</v>
      </c>
      <c r="BH2310" s="15"/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121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/>
      <c r="N2311" s="16"/>
      <c r="O2311" s="16"/>
      <c r="P2311" s="18"/>
      <c r="Q2311" s="14"/>
      <c r="R2311" s="18"/>
      <c r="S2311" s="16">
        <f>G2311</f>
        <v>0</v>
      </c>
      <c r="T2311" s="18">
        <f t="shared" si="766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67"/>
        <v>122746.01999999997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68"/>
        <v>0</v>
      </c>
      <c r="AP2311" s="15"/>
      <c r="AR2311" s="14"/>
      <c r="AS2311" s="18"/>
      <c r="AT2311" s="16"/>
      <c r="AU2311" s="18">
        <f t="shared" si="769"/>
        <v>0</v>
      </c>
      <c r="AV2311" s="15"/>
      <c r="AX2311" s="14"/>
      <c r="AY2311" s="18"/>
      <c r="AZ2311" s="16"/>
      <c r="BA2311" s="18">
        <f t="shared" si="770"/>
        <v>0</v>
      </c>
      <c r="BB2311" s="15"/>
      <c r="BD2311" s="14"/>
      <c r="BE2311" s="18"/>
      <c r="BF2311" s="16"/>
      <c r="BG2311" s="18">
        <f t="shared" si="771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/>
      <c r="B2312" s="15"/>
      <c r="C2312" s="15" t="s">
        <v>122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6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67"/>
        <v>122746.01999999997</v>
      </c>
      <c r="AA2312" s="15"/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68"/>
        <v>0</v>
      </c>
      <c r="AP2312" s="15"/>
      <c r="AR2312" s="14"/>
      <c r="AS2312" s="18"/>
      <c r="AT2312" s="16">
        <v>0</v>
      </c>
      <c r="AU2312" s="18">
        <f t="shared" si="769"/>
        <v>0</v>
      </c>
      <c r="AV2312" s="15"/>
      <c r="AX2312" s="14"/>
      <c r="AY2312" s="18"/>
      <c r="AZ2312" s="16">
        <v>0</v>
      </c>
      <c r="BA2312" s="18">
        <f t="shared" si="770"/>
        <v>0</v>
      </c>
      <c r="BB2312" s="15"/>
      <c r="BD2312" s="14"/>
      <c r="BE2312" s="18"/>
      <c r="BF2312" s="16">
        <v>0</v>
      </c>
      <c r="BG2312" s="18">
        <f t="shared" si="771"/>
        <v>0</v>
      </c>
      <c r="BH2312" s="15"/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/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123</v>
      </c>
      <c r="L2313" s="3">
        <f>SUM(L2293:L2307)+N2292+L2309+L2310</f>
        <v>116136.41999999997</v>
      </c>
      <c r="M2313" s="3">
        <f>SUM(O2262:O2281)+N2291</f>
        <v>92495.77</v>
      </c>
      <c r="N2313" s="16"/>
      <c r="O2313" s="16"/>
      <c r="P2313" s="18"/>
      <c r="Q2313" s="14"/>
      <c r="R2313" s="18"/>
      <c r="S2313" s="16">
        <v>0</v>
      </c>
      <c r="T2313" s="18">
        <f t="shared" si="766"/>
        <v>83120.239999999991</v>
      </c>
      <c r="U2313" s="15"/>
      <c r="W2313" s="14"/>
      <c r="X2313" s="18">
        <v>0</v>
      </c>
      <c r="Y2313" s="16">
        <v>0</v>
      </c>
      <c r="Z2313" s="18">
        <f t="shared" si="767"/>
        <v>122746.01999999997</v>
      </c>
      <c r="AA2313" s="15"/>
      <c r="AB2313" s="24"/>
      <c r="AC2313" s="15">
        <f>C2313</f>
        <v>0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119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68"/>
        <v>0</v>
      </c>
      <c r="AP2313" s="15"/>
      <c r="AR2313" s="14"/>
      <c r="AS2313" s="18"/>
      <c r="AT2313" s="16">
        <v>0</v>
      </c>
      <c r="AU2313" s="18">
        <f t="shared" si="769"/>
        <v>0</v>
      </c>
      <c r="AV2313" s="16"/>
      <c r="AX2313" s="14"/>
      <c r="AY2313" s="18"/>
      <c r="AZ2313" s="16">
        <v>0</v>
      </c>
      <c r="BA2313" s="18">
        <f t="shared" si="770"/>
        <v>0</v>
      </c>
      <c r="BB2313" s="15"/>
      <c r="BD2313" s="14"/>
      <c r="BE2313" s="18"/>
      <c r="BF2313" s="16">
        <v>0</v>
      </c>
      <c r="BG2313" s="18">
        <f t="shared" si="771"/>
        <v>0</v>
      </c>
      <c r="BH2313" s="15"/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146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678.61999999999989</v>
      </c>
      <c r="J2314" s="14"/>
      <c r="K2314" s="6" t="s">
        <v>124</v>
      </c>
      <c r="L2314" s="3">
        <f>L2313-M2313</f>
        <v>23640.649999999965</v>
      </c>
      <c r="M2314" s="16"/>
      <c r="N2314" s="16"/>
      <c r="O2314" s="16"/>
      <c r="P2314" s="18"/>
      <c r="Q2314" s="14"/>
      <c r="R2314" s="18"/>
      <c r="S2314" s="16">
        <v>0</v>
      </c>
      <c r="T2314" s="18">
        <f t="shared" si="766"/>
        <v>83120.239999999991</v>
      </c>
      <c r="U2314" s="15"/>
      <c r="W2314" s="14"/>
      <c r="X2314" s="18"/>
      <c r="Y2314" s="16">
        <f>G2314</f>
        <v>21331.56</v>
      </c>
      <c r="Z2314" s="18">
        <f t="shared" si="767"/>
        <v>101414.45999999998</v>
      </c>
      <c r="AA2314" s="15" t="str">
        <f>C2314</f>
        <v>BONIFICO CATTOLICA</v>
      </c>
      <c r="AB2314" s="24"/>
      <c r="AC2314" s="71" t="s">
        <v>201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125</v>
      </c>
      <c r="AI2314" s="26"/>
      <c r="AJ2314" s="25">
        <f>SUM(AJ2260:AJ2313)</f>
        <v>0</v>
      </c>
      <c r="AL2314" s="14"/>
      <c r="AM2314" s="18"/>
      <c r="AN2314" s="16"/>
      <c r="AO2314" s="18">
        <f t="shared" si="768"/>
        <v>0</v>
      </c>
      <c r="AP2314" s="15"/>
      <c r="AR2314" s="14"/>
      <c r="AS2314" s="18"/>
      <c r="AT2314" s="16">
        <v>0</v>
      </c>
      <c r="AU2314" s="18">
        <f t="shared" si="769"/>
        <v>0</v>
      </c>
      <c r="AV2314" s="15"/>
      <c r="AX2314" s="14"/>
      <c r="AY2314" s="18"/>
      <c r="AZ2314" s="16"/>
      <c r="BA2314" s="18">
        <f t="shared" si="770"/>
        <v>0</v>
      </c>
      <c r="BB2314" s="15"/>
      <c r="BD2314" s="14"/>
      <c r="BE2314" s="18"/>
      <c r="BF2314" s="16"/>
      <c r="BG2314" s="18">
        <f t="shared" si="771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148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138193.09</v>
      </c>
      <c r="M2315" s="16"/>
      <c r="N2315" s="16"/>
      <c r="O2315" s="56"/>
      <c r="P2315" s="18"/>
      <c r="Q2315" s="14"/>
      <c r="R2315" s="18"/>
      <c r="S2315" s="16">
        <v>0</v>
      </c>
      <c r="T2315" s="18">
        <f t="shared" si="766"/>
        <v>83120.239999999991</v>
      </c>
      <c r="U2315" s="15"/>
      <c r="W2315" s="14"/>
      <c r="X2315" s="18"/>
      <c r="Y2315" s="16">
        <f>G2315</f>
        <v>103340.92</v>
      </c>
      <c r="Z2315" s="18">
        <f t="shared" si="767"/>
        <v>-1926.460000000021</v>
      </c>
      <c r="AA2315" s="15" t="str">
        <f>C2315</f>
        <v>BONIFICO GENERALI</v>
      </c>
      <c r="AB2315" s="24"/>
      <c r="AC2315" s="71" t="s">
        <v>167</v>
      </c>
      <c r="AD2315" s="65"/>
      <c r="AE2315" s="65">
        <f>G2315</f>
        <v>103340.92</v>
      </c>
      <c r="AF2315" s="63">
        <f>AF2254+AD2259+AD2260</f>
        <v>97113.999999999985</v>
      </c>
      <c r="AG2315" s="25"/>
      <c r="AH2315" s="24"/>
      <c r="AI2315" s="26"/>
      <c r="AJ2315" s="25"/>
      <c r="AL2315" s="14"/>
      <c r="AM2315" s="18"/>
      <c r="AN2315" s="16"/>
      <c r="AO2315" s="18">
        <f t="shared" si="768"/>
        <v>0</v>
      </c>
      <c r="AP2315" s="15"/>
      <c r="AR2315" s="14"/>
      <c r="AS2315" s="18"/>
      <c r="AT2315" s="16"/>
      <c r="AU2315" s="18">
        <f t="shared" si="769"/>
        <v>0</v>
      </c>
      <c r="AV2315" s="15"/>
      <c r="AX2315" s="14"/>
      <c r="AY2315" s="18"/>
      <c r="AZ2315" s="16"/>
      <c r="BA2315" s="18">
        <f t="shared" si="770"/>
        <v>0</v>
      </c>
      <c r="BB2315" s="15"/>
      <c r="BD2315" s="14"/>
      <c r="BE2315" s="18"/>
      <c r="BF2315" s="16"/>
      <c r="BG2315" s="18">
        <f t="shared" si="771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66435.239999999976</v>
      </c>
      <c r="B2316" s="44">
        <f>D2264-D2266+B2255</f>
        <v>0</v>
      </c>
      <c r="C2316" s="57" t="s">
        <v>127</v>
      </c>
      <c r="D2316" s="44">
        <f>D2259-D2262-E2259+D2255-G2314</f>
        <v>47199.87000000001</v>
      </c>
      <c r="E2316" s="44">
        <f>D2260-D2265+E2255</f>
        <v>22491.530000000002</v>
      </c>
      <c r="F2316" s="72">
        <f>D2262+D2263+D2265+F2255-E2263</f>
        <v>20396.71</v>
      </c>
      <c r="G2316" s="81">
        <f>D2262+D2263-E2263+D2265+G2255</f>
        <v>20396.71</v>
      </c>
      <c r="H2316" s="44">
        <f>G2310+G2309+H2255</f>
        <v>16665.96</v>
      </c>
      <c r="I2316" s="79">
        <f>G2316-H2316</f>
        <v>3730.75</v>
      </c>
      <c r="J2316" s="58"/>
      <c r="K2316" s="6" t="s">
        <v>128</v>
      </c>
      <c r="L2316" s="3">
        <f>L2314-L2315</f>
        <v>-114552.44000000003</v>
      </c>
      <c r="M2316" s="27" t="s">
        <v>168</v>
      </c>
      <c r="N2316" s="27">
        <f>O2316-L2315</f>
        <v>-105410.09000000003</v>
      </c>
      <c r="O2316" s="44">
        <f>Z2316+AU2316+N2292+SUM(L2295:L2306)+SUM(N2296:N2306)+L2310-D2262-D2265-D2261+E2263</f>
        <v>32782.999999999978</v>
      </c>
      <c r="P2316" s="18"/>
      <c r="Q2316" s="58"/>
      <c r="R2316" s="59"/>
      <c r="S2316" s="44"/>
      <c r="T2316" s="59">
        <f t="shared" si="766"/>
        <v>83120.239999999991</v>
      </c>
      <c r="U2316" s="57"/>
      <c r="W2316" s="58"/>
      <c r="X2316" s="59"/>
      <c r="Y2316" s="44"/>
      <c r="Z2316" s="59">
        <f t="shared" si="767"/>
        <v>-1926.460000000021</v>
      </c>
      <c r="AA2316" s="57"/>
      <c r="AB2316" s="60"/>
      <c r="AC2316" s="60" t="s">
        <v>129</v>
      </c>
      <c r="AD2316" s="23">
        <f>SUM(AD2259:AD2315)-SUM(AE2259:AE2313)+AD2255</f>
        <v>25369.070000000011</v>
      </c>
      <c r="AE2316" s="23">
        <f>AF2302+AF2303</f>
        <v>11860</v>
      </c>
      <c r="AF2316" s="23">
        <f>AD2316+AE2316</f>
        <v>37229.070000000007</v>
      </c>
      <c r="AG2316" s="23" t="s">
        <v>169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68"/>
        <v>0</v>
      </c>
      <c r="AP2316" s="57"/>
      <c r="AR2316" s="58"/>
      <c r="AS2316" s="59"/>
      <c r="AT2316" s="44"/>
      <c r="AU2316" s="59">
        <f t="shared" si="769"/>
        <v>0</v>
      </c>
      <c r="AV2316" s="57"/>
      <c r="AX2316" s="58"/>
      <c r="AY2316" s="59"/>
      <c r="AZ2316" s="44"/>
      <c r="BA2316" s="59">
        <f t="shared" si="770"/>
        <v>0</v>
      </c>
      <c r="BB2316" s="57"/>
      <c r="BD2316" s="58"/>
      <c r="BE2316" s="59"/>
      <c r="BF2316" s="44"/>
      <c r="BG2316" s="59">
        <f t="shared" si="771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202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/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130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170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171</v>
      </c>
      <c r="BP2319" s="8" t="s">
        <v>0</v>
      </c>
      <c r="BQ2319" s="9" t="s">
        <v>172</v>
      </c>
    </row>
    <row r="2320" spans="1:69" ht="16.8" customHeight="1" x14ac:dyDescent="0.35">
      <c r="A2320" s="14">
        <v>45343</v>
      </c>
      <c r="B2320" s="15" t="s">
        <v>173</v>
      </c>
      <c r="C2320" s="15" t="s">
        <v>177</v>
      </c>
      <c r="D2320" s="16">
        <v>10772.99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88.67</v>
      </c>
      <c r="M2320" s="16"/>
      <c r="N2320" s="82">
        <f>L2320+L2321-M2321</f>
        <v>88.67</v>
      </c>
      <c r="O2320" s="80">
        <f>D2323+D2326+D2324-E2324-E2323+O2259</f>
        <v>92386.819999999992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-1926.460000000021</v>
      </c>
      <c r="AA2320" s="15"/>
      <c r="AB2320" s="19">
        <f>A2320</f>
        <v>45343</v>
      </c>
      <c r="AC2320" s="12" t="s">
        <v>25</v>
      </c>
      <c r="AD2320" s="11">
        <f>N2320</f>
        <v>88.67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175</v>
      </c>
      <c r="BM2320" s="88">
        <f>BK2320</f>
        <v>45343</v>
      </c>
      <c r="BN2320" s="24" t="s">
        <v>175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179</v>
      </c>
      <c r="D2321" s="16">
        <v>1842.99</v>
      </c>
      <c r="E2321" s="16"/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2">(R2321-S2321)+T2320</f>
        <v>83120.239999999991</v>
      </c>
      <c r="U2321" s="15"/>
      <c r="W2321" s="14"/>
      <c r="X2321" s="18"/>
      <c r="Y2321" s="16"/>
      <c r="Z2321" s="18">
        <f t="shared" ref="Z2321:Z2352" si="773">(X2321-Y2321)+Z2320</f>
        <v>-1926.460000000021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4">(AM2321-AN2321)+AO2320</f>
        <v>0</v>
      </c>
      <c r="AP2321" s="15"/>
      <c r="AR2321" s="14"/>
      <c r="AS2321" s="18"/>
      <c r="AT2321" s="16"/>
      <c r="AU2321" s="18">
        <f t="shared" ref="AU2321:AU2352" si="775">(AS2321-AT2321)+AU2320</f>
        <v>0</v>
      </c>
      <c r="AV2321" s="15"/>
      <c r="AX2321" s="14"/>
      <c r="AY2321" s="18"/>
      <c r="AZ2321" s="16"/>
      <c r="BA2321" s="18">
        <f t="shared" ref="BA2321:BA2352" si="776">(AY2321-AZ2321)+BA2320</f>
        <v>0</v>
      </c>
      <c r="BB2321" s="15"/>
      <c r="BD2321" s="14"/>
      <c r="BE2321" s="18"/>
      <c r="BF2321" s="16"/>
      <c r="BG2321" s="18">
        <f t="shared" ref="BG2321:BG2352" si="777">(BE2321-BF2321)+BG2320</f>
        <v>0</v>
      </c>
      <c r="BH2321" s="15"/>
      <c r="BJ2321" s="86">
        <v>0</v>
      </c>
      <c r="BK2321" s="90"/>
      <c r="BL2321" s="24">
        <v>0</v>
      </c>
      <c r="BM2321" s="91"/>
      <c r="BN2321" s="24">
        <v>0</v>
      </c>
      <c r="BO2321" s="24">
        <v>0</v>
      </c>
      <c r="BP2321" s="91"/>
      <c r="BQ2321" s="124"/>
    </row>
    <row r="2322" spans="1:69" ht="16.8" customHeight="1" x14ac:dyDescent="0.35">
      <c r="A2322" s="15"/>
      <c r="B2322" s="15"/>
      <c r="C2322" s="15" t="s">
        <v>177</v>
      </c>
      <c r="D2322" s="16">
        <v>11290.49</v>
      </c>
      <c r="E2322" s="16">
        <v>517.5</v>
      </c>
      <c r="F2322" s="16"/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23318.97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2"/>
        <v>83120.239999999991</v>
      </c>
      <c r="U2322" s="15"/>
      <c r="W2322" s="14"/>
      <c r="X2322" s="18"/>
      <c r="Y2322" s="16"/>
      <c r="Z2322" s="18">
        <f t="shared" si="773"/>
        <v>-1926.460000000021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4"/>
        <v>0</v>
      </c>
      <c r="AP2322" s="15"/>
      <c r="AR2322" s="14"/>
      <c r="AS2322" s="18"/>
      <c r="AT2322" s="16"/>
      <c r="AU2322" s="18">
        <f t="shared" si="775"/>
        <v>0</v>
      </c>
      <c r="AV2322" s="15"/>
      <c r="AX2322" s="14"/>
      <c r="AY2322" s="18"/>
      <c r="AZ2322" s="16"/>
      <c r="BA2322" s="18">
        <f t="shared" si="776"/>
        <v>0</v>
      </c>
      <c r="BB2322" s="15"/>
      <c r="BD2322" s="14"/>
      <c r="BE2322" s="18"/>
      <c r="BF2322" s="16"/>
      <c r="BG2322" s="18">
        <f t="shared" si="777"/>
        <v>0</v>
      </c>
      <c r="BH2322" s="15"/>
      <c r="BJ2322" s="86">
        <v>0</v>
      </c>
      <c r="BK2322" s="90"/>
      <c r="BL2322" s="24">
        <v>0</v>
      </c>
      <c r="BM2322" s="91"/>
      <c r="BN2322" s="24">
        <v>0</v>
      </c>
      <c r="BO2322" s="24">
        <v>0</v>
      </c>
      <c r="BP2322" s="91"/>
      <c r="BQ2322" s="124"/>
    </row>
    <row r="2323" spans="1:69" ht="16.8" customHeight="1" x14ac:dyDescent="0.35">
      <c r="A2323" s="15"/>
      <c r="B2323" s="15">
        <v>0</v>
      </c>
      <c r="C2323" s="15" t="s">
        <v>178</v>
      </c>
      <c r="D2323" s="16">
        <v>0</v>
      </c>
      <c r="E2323" s="16"/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8.8670000000000009</v>
      </c>
      <c r="N2323" s="16">
        <f>G2362</f>
        <v>0</v>
      </c>
      <c r="O2323" s="16">
        <f t="shared" ref="O2323:O2342" si="778">O2262+M2323-N2323</f>
        <v>28589.167000000009</v>
      </c>
      <c r="P2323" s="18">
        <f t="shared" ref="P2323:P2342" si="779">P2262+M2323</f>
        <v>9720.2669999999998</v>
      </c>
      <c r="Q2323" s="14"/>
      <c r="R2323" s="18"/>
      <c r="S2323" s="16"/>
      <c r="T2323" s="18">
        <f t="shared" si="772"/>
        <v>83120.239999999991</v>
      </c>
      <c r="U2323" s="15"/>
      <c r="W2323" s="14"/>
      <c r="X2323" s="18"/>
      <c r="Y2323" s="16"/>
      <c r="Z2323" s="18">
        <f t="shared" si="773"/>
        <v>-1926.460000000021</v>
      </c>
      <c r="AA2323" s="15"/>
      <c r="AB2323" s="24"/>
      <c r="AC2323" s="24"/>
      <c r="AD2323" s="25"/>
      <c r="AE2323" s="25"/>
      <c r="AF2323" s="25"/>
      <c r="AG2323" s="25"/>
      <c r="AH2323" s="17"/>
      <c r="AI2323" s="16">
        <v>0</v>
      </c>
      <c r="AJ2323" s="25"/>
      <c r="AL2323" s="14"/>
      <c r="AM2323" s="18"/>
      <c r="AN2323" s="16"/>
      <c r="AO2323" s="18">
        <f t="shared" si="774"/>
        <v>0</v>
      </c>
      <c r="AP2323" s="15"/>
      <c r="AR2323" s="14"/>
      <c r="AS2323" s="18"/>
      <c r="AT2323" s="16"/>
      <c r="AU2323" s="18">
        <f t="shared" si="775"/>
        <v>0</v>
      </c>
      <c r="AV2323" s="15"/>
      <c r="AX2323" s="14"/>
      <c r="AY2323" s="18"/>
      <c r="AZ2323" s="16"/>
      <c r="BA2323" s="18">
        <f t="shared" si="776"/>
        <v>0</v>
      </c>
      <c r="BB2323" s="15"/>
      <c r="BD2323" s="14"/>
      <c r="BE2323" s="18"/>
      <c r="BF2323" s="16"/>
      <c r="BG2323" s="18">
        <f t="shared" si="777"/>
        <v>0</v>
      </c>
      <c r="BH2323" s="15"/>
      <c r="BJ2323" s="86">
        <v>0</v>
      </c>
      <c r="BK2323" s="90"/>
      <c r="BL2323" s="24">
        <v>0</v>
      </c>
      <c r="BM2323" s="91"/>
      <c r="BN2323" s="24">
        <v>0</v>
      </c>
      <c r="BO2323" s="24">
        <v>0</v>
      </c>
      <c r="BP2323" s="91"/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399</v>
      </c>
      <c r="D2324" s="16">
        <v>70</v>
      </c>
      <c r="E2324" s="16">
        <v>0</v>
      </c>
      <c r="F2324" s="16"/>
      <c r="G2324" s="16"/>
      <c r="H2324" s="103">
        <f>D2324</f>
        <v>70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7.4216789999999992</v>
      </c>
      <c r="N2324" s="16">
        <f>D2332</f>
        <v>0</v>
      </c>
      <c r="O2324" s="16">
        <f t="shared" si="778"/>
        <v>-34769.836521000005</v>
      </c>
      <c r="P2324" s="18">
        <f t="shared" si="779"/>
        <v>8135.8634789999987</v>
      </c>
      <c r="Q2324" s="14"/>
      <c r="R2324" s="18"/>
      <c r="S2324" s="16"/>
      <c r="T2324" s="18">
        <f t="shared" si="772"/>
        <v>83120.239999999991</v>
      </c>
      <c r="U2324" s="15"/>
      <c r="W2324" s="14"/>
      <c r="X2324" s="18"/>
      <c r="Y2324" s="16"/>
      <c r="Z2324" s="18">
        <f t="shared" si="773"/>
        <v>-1926.460000000021</v>
      </c>
      <c r="AA2324" s="15"/>
      <c r="AB2324" s="24"/>
      <c r="AC2324" s="17"/>
      <c r="AD2324" s="25"/>
      <c r="AE2324" s="25"/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4"/>
        <v>0</v>
      </c>
      <c r="AP2324" s="15"/>
      <c r="AR2324" s="14"/>
      <c r="AS2324" s="18"/>
      <c r="AT2324" s="16"/>
      <c r="AU2324" s="18">
        <f t="shared" si="775"/>
        <v>0</v>
      </c>
      <c r="AV2324" s="15"/>
      <c r="AX2324" s="14"/>
      <c r="AY2324" s="18"/>
      <c r="AZ2324" s="16"/>
      <c r="BA2324" s="18">
        <f t="shared" si="776"/>
        <v>0</v>
      </c>
      <c r="BB2324" s="15"/>
      <c r="BD2324" s="14"/>
      <c r="BE2324" s="18"/>
      <c r="BF2324" s="16"/>
      <c r="BG2324" s="18">
        <f t="shared" si="777"/>
        <v>0</v>
      </c>
      <c r="BH2324" s="15"/>
      <c r="BJ2324" s="86">
        <v>0</v>
      </c>
      <c r="BK2324" s="90"/>
      <c r="BL2324" s="24">
        <v>0</v>
      </c>
      <c r="BM2324" s="91"/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183</v>
      </c>
      <c r="D2325" s="16">
        <v>18.670000000000002</v>
      </c>
      <c r="E2325" s="16">
        <v>0</v>
      </c>
      <c r="F2325" s="16"/>
      <c r="G2325" s="16"/>
      <c r="H2325" s="103" t="s">
        <v>44</v>
      </c>
      <c r="I2325" s="77" t="s">
        <v>181</v>
      </c>
      <c r="J2325" s="14"/>
      <c r="K2325" s="15" t="str">
        <f>C2349</f>
        <v>TOT. PAG. IMPIEGATE</v>
      </c>
      <c r="L2325" s="16"/>
      <c r="M2325" s="16">
        <f>15.35*(L2320+L2321-M2321)/100</f>
        <v>13.610844999999999</v>
      </c>
      <c r="N2325" s="16">
        <f>D2349</f>
        <v>0</v>
      </c>
      <c r="O2325" s="16">
        <f t="shared" si="778"/>
        <v>-10682.090155000002</v>
      </c>
      <c r="P2325" s="18">
        <f t="shared" si="779"/>
        <v>14920.609844999999</v>
      </c>
      <c r="Q2325" s="14"/>
      <c r="R2325" s="18"/>
      <c r="S2325" s="16"/>
      <c r="T2325" s="18">
        <f t="shared" si="772"/>
        <v>83120.239999999991</v>
      </c>
      <c r="U2325" s="15"/>
      <c r="W2325" s="14"/>
      <c r="X2325" s="18"/>
      <c r="Y2325" s="16"/>
      <c r="Z2325" s="18">
        <f t="shared" si="773"/>
        <v>-1926.460000000021</v>
      </c>
      <c r="AA2325" s="15"/>
      <c r="AB2325" s="24"/>
      <c r="AC2325" s="17"/>
      <c r="AD2325" s="25"/>
      <c r="AE2325" s="25"/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4"/>
        <v>0</v>
      </c>
      <c r="AP2325" s="15"/>
      <c r="AR2325" s="14"/>
      <c r="AS2325" s="18"/>
      <c r="AT2325" s="16"/>
      <c r="AU2325" s="18">
        <f t="shared" si="775"/>
        <v>0</v>
      </c>
      <c r="AV2325" s="15"/>
      <c r="AX2325" s="14"/>
      <c r="AY2325" s="18"/>
      <c r="AZ2325" s="16"/>
      <c r="BA2325" s="18">
        <f t="shared" si="776"/>
        <v>0</v>
      </c>
      <c r="BB2325" s="15"/>
      <c r="BD2325" s="14"/>
      <c r="BE2325" s="18"/>
      <c r="BF2325" s="16"/>
      <c r="BG2325" s="18">
        <f t="shared" si="777"/>
        <v>0</v>
      </c>
      <c r="BH2325" s="15"/>
      <c r="BJ2325" s="86">
        <v>0</v>
      </c>
      <c r="BK2325" s="90"/>
      <c r="BL2325" s="24">
        <v>0</v>
      </c>
      <c r="BM2325" s="91"/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182</v>
      </c>
      <c r="D2326" s="16">
        <v>0</v>
      </c>
      <c r="E2326" s="16"/>
      <c r="F2326" s="16"/>
      <c r="G2326" s="16"/>
      <c r="H2326" s="103">
        <f>D2326+H2265</f>
        <v>0</v>
      </c>
      <c r="I2326" s="78">
        <f>D2323+D2324-E2324+D2326</f>
        <v>70</v>
      </c>
      <c r="J2326" s="14"/>
      <c r="K2326" s="15" t="s">
        <v>45</v>
      </c>
      <c r="L2326" s="16"/>
      <c r="M2326" s="16">
        <f>2.6*(L2320+L2321-M2321)/100</f>
        <v>2.3054199999999998</v>
      </c>
      <c r="N2326" s="16">
        <f>D2337</f>
        <v>0</v>
      </c>
      <c r="O2326" s="16">
        <f t="shared" si="778"/>
        <v>7518.4694199999985</v>
      </c>
      <c r="P2326" s="18">
        <f t="shared" si="779"/>
        <v>2527.269420000001</v>
      </c>
      <c r="Q2326" s="14"/>
      <c r="R2326" s="18"/>
      <c r="S2326" s="16"/>
      <c r="T2326" s="18">
        <f t="shared" si="772"/>
        <v>83120.239999999991</v>
      </c>
      <c r="U2326" s="15"/>
      <c r="W2326" s="14"/>
      <c r="X2326" s="18"/>
      <c r="Y2326" s="16"/>
      <c r="Z2326" s="18">
        <f t="shared" si="773"/>
        <v>-1926.460000000021</v>
      </c>
      <c r="AA2326" s="15"/>
      <c r="AB2326" s="24"/>
      <c r="AC2326" s="17"/>
      <c r="AD2326" s="25"/>
      <c r="AE2326" s="25"/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4"/>
        <v>0</v>
      </c>
      <c r="AP2326" s="15"/>
      <c r="AR2326" s="14"/>
      <c r="AS2326" s="18"/>
      <c r="AT2326" s="16"/>
      <c r="AU2326" s="18">
        <f t="shared" si="775"/>
        <v>0</v>
      </c>
      <c r="AV2326" s="15"/>
      <c r="AX2326" s="14"/>
      <c r="AY2326" s="18"/>
      <c r="AZ2326" s="16"/>
      <c r="BA2326" s="18">
        <f t="shared" si="776"/>
        <v>0</v>
      </c>
      <c r="BB2326" s="15"/>
      <c r="BD2326" s="14"/>
      <c r="BE2326" s="18"/>
      <c r="BF2326" s="16"/>
      <c r="BG2326" s="18">
        <f t="shared" si="777"/>
        <v>0</v>
      </c>
      <c r="BH2326" s="15"/>
      <c r="BJ2326" s="86">
        <v>0</v>
      </c>
      <c r="BK2326" s="90"/>
      <c r="BL2326" s="24">
        <v>0</v>
      </c>
      <c r="BM2326" s="91"/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183</v>
      </c>
      <c r="D2327" s="16">
        <v>18.670000000000002</v>
      </c>
      <c r="E2327" s="16"/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2.3054199999999998</v>
      </c>
      <c r="N2327" s="16">
        <f>G2338+H2338</f>
        <v>0</v>
      </c>
      <c r="O2327" s="16">
        <f t="shared" si="778"/>
        <v>7213.7094200000001</v>
      </c>
      <c r="P2327" s="18">
        <f t="shared" si="779"/>
        <v>2527.269420000001</v>
      </c>
      <c r="Q2327" s="14"/>
      <c r="R2327" s="18"/>
      <c r="S2327" s="16">
        <f>G2327</f>
        <v>0</v>
      </c>
      <c r="T2327" s="18">
        <f t="shared" si="772"/>
        <v>83120.239999999991</v>
      </c>
      <c r="U2327" s="15" t="str">
        <f>C2327</f>
        <v>Provvigioni TUTELA LEGALE</v>
      </c>
      <c r="W2327" s="14"/>
      <c r="X2327" s="18"/>
      <c r="Y2327" s="16">
        <v>0</v>
      </c>
      <c r="Z2327" s="18">
        <f t="shared" si="773"/>
        <v>-1926.460000000021</v>
      </c>
      <c r="AA2327" s="15"/>
      <c r="AB2327" s="24"/>
      <c r="AC2327" s="15" t="str">
        <f>C2327</f>
        <v>Provvigioni TUTELA LEGALE</v>
      </c>
      <c r="AD2327" s="25"/>
      <c r="AE2327" s="62">
        <f>G2327</f>
        <v>0</v>
      </c>
      <c r="AF2327" s="63">
        <f>AE2327+AF2266</f>
        <v>0</v>
      </c>
      <c r="AG2327" s="25"/>
      <c r="AH2327" s="17"/>
      <c r="AI2327" s="16">
        <v>0</v>
      </c>
      <c r="AJ2327" s="25"/>
      <c r="AL2327" s="14"/>
      <c r="AM2327" s="18"/>
      <c r="AN2327" s="16">
        <v>0</v>
      </c>
      <c r="AO2327" s="18">
        <f t="shared" si="774"/>
        <v>0</v>
      </c>
      <c r="AP2327" s="15"/>
      <c r="AR2327" s="14"/>
      <c r="AS2327" s="18"/>
      <c r="AT2327" s="16">
        <v>0</v>
      </c>
      <c r="AU2327" s="18">
        <f t="shared" si="775"/>
        <v>0</v>
      </c>
      <c r="AV2327" s="15"/>
      <c r="AX2327" s="14"/>
      <c r="AY2327" s="18"/>
      <c r="AZ2327" s="16">
        <v>0</v>
      </c>
      <c r="BA2327" s="18">
        <f t="shared" si="776"/>
        <v>0</v>
      </c>
      <c r="BB2327" s="15"/>
      <c r="BD2327" s="14"/>
      <c r="BE2327" s="18"/>
      <c r="BF2327" s="16">
        <v>0</v>
      </c>
      <c r="BG2327" s="18">
        <f t="shared" si="777"/>
        <v>0</v>
      </c>
      <c r="BH2327" s="15"/>
      <c r="BJ2327" s="86">
        <v>0</v>
      </c>
      <c r="BK2327" s="90"/>
      <c r="BL2327" s="24">
        <v>0</v>
      </c>
      <c r="BM2327" s="91"/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184</v>
      </c>
      <c r="D2328" s="16"/>
      <c r="E2328" s="16"/>
      <c r="F2328" s="16"/>
      <c r="G2328" s="16">
        <v>0</v>
      </c>
      <c r="H2328" s="103">
        <f>D2327+H2267</f>
        <v>2047.86</v>
      </c>
      <c r="I2328" s="4"/>
      <c r="J2328" s="14"/>
      <c r="K2328" s="15" t="s">
        <v>50</v>
      </c>
      <c r="L2328" s="16"/>
      <c r="M2328" s="16">
        <f>0.46*(L2320+L2321-M2321)/100</f>
        <v>0.40788200000000002</v>
      </c>
      <c r="N2328" s="16">
        <f>G2342</f>
        <v>0</v>
      </c>
      <c r="O2328" s="16">
        <f t="shared" si="778"/>
        <v>1330.1922820000002</v>
      </c>
      <c r="P2328" s="18">
        <f t="shared" si="779"/>
        <v>447.13228200000009</v>
      </c>
      <c r="Q2328" s="14"/>
      <c r="R2328" s="18"/>
      <c r="S2328" s="16">
        <f>G2328</f>
        <v>0</v>
      </c>
      <c r="T2328" s="18">
        <f t="shared" si="772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3"/>
        <v>-1926.460000000021</v>
      </c>
      <c r="AA2328" s="15"/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/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4"/>
        <v>0</v>
      </c>
      <c r="AP2328" s="15"/>
      <c r="AR2328" s="14"/>
      <c r="AS2328" s="18">
        <v>0</v>
      </c>
      <c r="AT2328" s="16">
        <v>0</v>
      </c>
      <c r="AU2328" s="18">
        <f t="shared" si="775"/>
        <v>0</v>
      </c>
      <c r="AV2328" s="15"/>
      <c r="AX2328" s="14"/>
      <c r="AY2328" s="18">
        <v>0</v>
      </c>
      <c r="AZ2328" s="16">
        <v>0</v>
      </c>
      <c r="BA2328" s="18">
        <f t="shared" si="776"/>
        <v>0</v>
      </c>
      <c r="BB2328" s="15"/>
      <c r="BD2328" s="14"/>
      <c r="BE2328" s="18">
        <v>0</v>
      </c>
      <c r="BF2328" s="16">
        <v>0</v>
      </c>
      <c r="BG2328" s="18">
        <f t="shared" si="777"/>
        <v>0</v>
      </c>
      <c r="BH2328" s="15"/>
      <c r="BJ2328" s="86">
        <v>0</v>
      </c>
      <c r="BK2328" s="90"/>
      <c r="BL2328" s="24">
        <v>0</v>
      </c>
      <c r="BM2328" s="91"/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185</v>
      </c>
      <c r="D2329" s="16"/>
      <c r="E2329" s="16"/>
      <c r="F2329" s="16"/>
      <c r="G2329" s="16">
        <v>0</v>
      </c>
      <c r="H2329" s="103"/>
      <c r="I2329" s="4"/>
      <c r="J2329" s="14"/>
      <c r="K2329" s="15" t="s">
        <v>52</v>
      </c>
      <c r="L2329" s="16"/>
      <c r="M2329" s="16">
        <f>0.28*(L2320+L2321-M2321)/100</f>
        <v>0.24827600000000005</v>
      </c>
      <c r="N2329" s="16">
        <f>D2352</f>
        <v>0</v>
      </c>
      <c r="O2329" s="16">
        <f t="shared" si="778"/>
        <v>809.67747600000007</v>
      </c>
      <c r="P2329" s="18">
        <f t="shared" si="779"/>
        <v>272.16747600000002</v>
      </c>
      <c r="Q2329" s="14"/>
      <c r="R2329" s="18"/>
      <c r="S2329" s="16">
        <f>G2329</f>
        <v>0</v>
      </c>
      <c r="T2329" s="18">
        <f t="shared" si="772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3"/>
        <v>-1926.460000000021</v>
      </c>
      <c r="AA2329" s="15"/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4"/>
        <v>0</v>
      </c>
      <c r="AP2329" s="15"/>
      <c r="AR2329" s="14"/>
      <c r="AS2329" s="18"/>
      <c r="AT2329" s="16">
        <v>0</v>
      </c>
      <c r="AU2329" s="18">
        <f t="shared" si="775"/>
        <v>0</v>
      </c>
      <c r="AV2329" s="15"/>
      <c r="AX2329" s="14"/>
      <c r="AY2329" s="18"/>
      <c r="AZ2329" s="16">
        <v>0</v>
      </c>
      <c r="BA2329" s="18">
        <f t="shared" si="776"/>
        <v>0</v>
      </c>
      <c r="BB2329" s="15"/>
      <c r="BD2329" s="14"/>
      <c r="BE2329" s="18"/>
      <c r="BF2329" s="16">
        <v>0</v>
      </c>
      <c r="BG2329" s="18">
        <f t="shared" si="777"/>
        <v>0</v>
      </c>
      <c r="BH2329" s="15"/>
      <c r="BJ2329" s="86">
        <v>0</v>
      </c>
      <c r="BK2329" s="90"/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186</v>
      </c>
      <c r="D2330" s="16"/>
      <c r="E2330" s="16"/>
      <c r="F2330" s="16"/>
      <c r="G2330" s="16">
        <v>0</v>
      </c>
      <c r="H2330" s="103"/>
      <c r="I2330" s="4"/>
      <c r="J2330" s="14"/>
      <c r="K2330" s="15" t="str">
        <f>C2340</f>
        <v>Materiale pulizia</v>
      </c>
      <c r="L2330" s="16"/>
      <c r="M2330" s="16">
        <f>0.28*(L2320+L2321-M2321)/100</f>
        <v>0.24827600000000005</v>
      </c>
      <c r="N2330" s="16">
        <f>G2340</f>
        <v>0</v>
      </c>
      <c r="O2330" s="16">
        <f t="shared" si="778"/>
        <v>809.67747600000007</v>
      </c>
      <c r="P2330" s="18">
        <f t="shared" si="779"/>
        <v>272.16747600000002</v>
      </c>
      <c r="Q2330" s="14"/>
      <c r="R2330" s="18"/>
      <c r="S2330" s="16">
        <f>G2330</f>
        <v>0</v>
      </c>
      <c r="T2330" s="18">
        <f t="shared" si="772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3"/>
        <v>-1926.460000000021</v>
      </c>
      <c r="AA2330" s="15"/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4"/>
        <v>0</v>
      </c>
      <c r="AP2330" s="15"/>
      <c r="AR2330" s="14"/>
      <c r="AS2330" s="18"/>
      <c r="AT2330" s="16">
        <v>0</v>
      </c>
      <c r="AU2330" s="18">
        <f t="shared" si="775"/>
        <v>0</v>
      </c>
      <c r="AV2330" s="15"/>
      <c r="AX2330" s="14"/>
      <c r="AY2330" s="18"/>
      <c r="AZ2330" s="16">
        <v>0</v>
      </c>
      <c r="BA2330" s="18">
        <f t="shared" si="776"/>
        <v>0</v>
      </c>
      <c r="BB2330" s="15"/>
      <c r="BD2330" s="14"/>
      <c r="BE2330" s="18"/>
      <c r="BF2330" s="16">
        <v>0</v>
      </c>
      <c r="BG2330" s="18">
        <f t="shared" si="777"/>
        <v>0</v>
      </c>
      <c r="BH2330" s="15"/>
      <c r="BJ2330" s="86">
        <v>0</v>
      </c>
      <c r="BK2330" s="90"/>
      <c r="BL2330" s="24"/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187</v>
      </c>
      <c r="D2331" s="16"/>
      <c r="E2331" s="16"/>
      <c r="F2331" s="16"/>
      <c r="G2331" s="16">
        <v>0</v>
      </c>
      <c r="H2331" s="16"/>
      <c r="I2331" s="4"/>
      <c r="J2331" s="14"/>
      <c r="K2331" s="15" t="str">
        <f>C2343</f>
        <v>Pubblicità</v>
      </c>
      <c r="L2331" s="16"/>
      <c r="M2331" s="16">
        <f>0.28*(L2320+L2321-M2321)/100</f>
        <v>0.24827600000000005</v>
      </c>
      <c r="N2331" s="16">
        <f>G2343</f>
        <v>0</v>
      </c>
      <c r="O2331" s="16">
        <f t="shared" si="778"/>
        <v>809.67747600000007</v>
      </c>
      <c r="P2331" s="18">
        <f t="shared" si="779"/>
        <v>272.16747600000002</v>
      </c>
      <c r="Q2331" s="14"/>
      <c r="R2331" s="18"/>
      <c r="S2331" s="16">
        <f>G2331</f>
        <v>0</v>
      </c>
      <c r="T2331" s="18">
        <f t="shared" si="772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3"/>
        <v>-1926.460000000021</v>
      </c>
      <c r="AA2331" s="15"/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4"/>
        <v>0</v>
      </c>
      <c r="AP2331" s="15"/>
      <c r="AR2331" s="14"/>
      <c r="AS2331" s="18"/>
      <c r="AT2331" s="16">
        <v>0</v>
      </c>
      <c r="AU2331" s="18">
        <f t="shared" si="775"/>
        <v>0</v>
      </c>
      <c r="AV2331" s="15"/>
      <c r="AX2331" s="14"/>
      <c r="AY2331" s="18"/>
      <c r="AZ2331" s="16">
        <v>0</v>
      </c>
      <c r="BA2331" s="18">
        <f t="shared" si="776"/>
        <v>0</v>
      </c>
      <c r="BB2331" s="15"/>
      <c r="BD2331" s="14"/>
      <c r="BE2331" s="18"/>
      <c r="BF2331" s="16">
        <v>0</v>
      </c>
      <c r="BG2331" s="18">
        <f t="shared" si="777"/>
        <v>0</v>
      </c>
      <c r="BH2331" s="15"/>
      <c r="BJ2331" s="86">
        <v>0</v>
      </c>
      <c r="BK2331" s="90"/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/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0.40788200000000002</v>
      </c>
      <c r="N2332" s="16">
        <f>G2353</f>
        <v>0</v>
      </c>
      <c r="O2332" s="16">
        <f t="shared" si="778"/>
        <v>1330.1922820000002</v>
      </c>
      <c r="P2332" s="18">
        <f t="shared" si="779"/>
        <v>447.13228200000009</v>
      </c>
      <c r="Q2332" s="14"/>
      <c r="R2332" s="18"/>
      <c r="S2332" s="16">
        <v>0</v>
      </c>
      <c r="T2332" s="18">
        <f t="shared" si="772"/>
        <v>83120.239999999991</v>
      </c>
      <c r="U2332" s="15"/>
      <c r="W2332" s="14"/>
      <c r="X2332" s="18"/>
      <c r="Y2332" s="16">
        <v>0</v>
      </c>
      <c r="Z2332" s="18">
        <f t="shared" si="773"/>
        <v>-1926.460000000021</v>
      </c>
      <c r="AA2332" s="15"/>
      <c r="AB2332" s="24"/>
      <c r="AC2332" s="15"/>
      <c r="AD2332" s="25"/>
      <c r="AE2332" s="62"/>
      <c r="AF2332" s="63"/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4"/>
        <v>0</v>
      </c>
      <c r="AP2332" s="15"/>
      <c r="AR2332" s="14"/>
      <c r="AS2332" s="18"/>
      <c r="AT2332" s="16">
        <v>0</v>
      </c>
      <c r="AU2332" s="18">
        <f t="shared" si="775"/>
        <v>0</v>
      </c>
      <c r="AV2332" s="15"/>
      <c r="AX2332" s="14"/>
      <c r="AY2332" s="18"/>
      <c r="AZ2332" s="16">
        <v>0</v>
      </c>
      <c r="BA2332" s="18">
        <f t="shared" si="776"/>
        <v>0</v>
      </c>
      <c r="BB2332" s="15"/>
      <c r="BD2332" s="14"/>
      <c r="BE2332" s="18"/>
      <c r="BF2332" s="16">
        <v>0</v>
      </c>
      <c r="BG2332" s="18">
        <f t="shared" si="777"/>
        <v>0</v>
      </c>
      <c r="BH2332" s="15"/>
      <c r="BJ2332" s="86">
        <v>0</v>
      </c>
      <c r="BK2332" s="90"/>
      <c r="BL2332" s="24"/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2117.8599999999997</v>
      </c>
      <c r="I2333" s="4"/>
      <c r="J2333" s="14"/>
      <c r="K2333" s="15" t="s">
        <v>188</v>
      </c>
      <c r="L2333" s="16"/>
      <c r="M2333" s="16">
        <f>14.4*(L2320+L2321-M2321)/100</f>
        <v>12.76848</v>
      </c>
      <c r="N2333" s="16">
        <f>G2354</f>
        <v>0</v>
      </c>
      <c r="O2333" s="16">
        <f t="shared" si="778"/>
        <v>13161.334480000003</v>
      </c>
      <c r="P2333" s="18">
        <f t="shared" si="779"/>
        <v>13997.184480000002</v>
      </c>
      <c r="Q2333" s="14"/>
      <c r="R2333" s="18"/>
      <c r="S2333" s="16">
        <v>0</v>
      </c>
      <c r="T2333" s="18">
        <f t="shared" si="772"/>
        <v>83120.239999999991</v>
      </c>
      <c r="U2333" s="15"/>
      <c r="W2333" s="14"/>
      <c r="X2333" s="18"/>
      <c r="Y2333" s="16">
        <v>0</v>
      </c>
      <c r="Z2333" s="18">
        <f t="shared" si="773"/>
        <v>-1926.460000000021</v>
      </c>
      <c r="AA2333" s="15" t="str">
        <f>C2333</f>
        <v>Sinistro</v>
      </c>
      <c r="AB2333" s="24"/>
      <c r="AC2333" s="15"/>
      <c r="AD2333" s="25"/>
      <c r="AE2333" s="62"/>
      <c r="AF2333" s="63"/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4"/>
        <v>0</v>
      </c>
      <c r="AP2333" s="15"/>
      <c r="AR2333" s="14"/>
      <c r="AS2333" s="18"/>
      <c r="AT2333" s="16">
        <v>0</v>
      </c>
      <c r="AU2333" s="18">
        <f t="shared" si="775"/>
        <v>0</v>
      </c>
      <c r="AV2333" s="15"/>
      <c r="AX2333" s="14"/>
      <c r="AY2333" s="18"/>
      <c r="AZ2333" s="16">
        <v>0</v>
      </c>
      <c r="BA2333" s="18">
        <f t="shared" si="776"/>
        <v>0</v>
      </c>
      <c r="BB2333" s="15"/>
      <c r="BD2333" s="14"/>
      <c r="BE2333" s="18"/>
      <c r="BF2333" s="16">
        <v>0</v>
      </c>
      <c r="BG2333" s="18">
        <f t="shared" si="777"/>
        <v>0</v>
      </c>
      <c r="BH2333" s="15"/>
      <c r="BJ2333" s="86">
        <v>0</v>
      </c>
      <c r="BK2333" s="90"/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/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1.2413799999999999</v>
      </c>
      <c r="N2334" s="16">
        <f>G2355</f>
        <v>0</v>
      </c>
      <c r="O2334" s="16">
        <f t="shared" si="778"/>
        <v>3476.2273800000003</v>
      </c>
      <c r="P2334" s="18">
        <f t="shared" si="779"/>
        <v>1360.8373799999995</v>
      </c>
      <c r="Q2334" s="14"/>
      <c r="R2334" s="18"/>
      <c r="S2334" s="16">
        <v>0</v>
      </c>
      <c r="T2334" s="18">
        <f t="shared" si="772"/>
        <v>83120.239999999991</v>
      </c>
      <c r="U2334" s="15"/>
      <c r="W2334" s="14"/>
      <c r="X2334" s="18"/>
      <c r="Y2334" s="16">
        <v>0</v>
      </c>
      <c r="Z2334" s="18">
        <f t="shared" si="773"/>
        <v>-1926.460000000021</v>
      </c>
      <c r="AA2334" s="15"/>
      <c r="AB2334" s="24"/>
      <c r="AC2334" s="64" t="s">
        <v>142</v>
      </c>
      <c r="AD2334" s="65"/>
      <c r="AE2334" s="65">
        <f>H2338</f>
        <v>0</v>
      </c>
      <c r="AF2334" s="63">
        <f t="shared" ref="AF2334:AF2364" si="780">AE2334+AF2273</f>
        <v>0</v>
      </c>
      <c r="AG2334" s="25"/>
      <c r="AH2334" s="24"/>
      <c r="AI2334" s="26"/>
      <c r="AJ2334" s="25">
        <v>0</v>
      </c>
      <c r="AL2334" s="14"/>
      <c r="AM2334" s="18"/>
      <c r="AN2334" s="16">
        <v>0</v>
      </c>
      <c r="AO2334" s="18">
        <f t="shared" si="774"/>
        <v>0</v>
      </c>
      <c r="AP2334" s="15"/>
      <c r="AR2334" s="14"/>
      <c r="AS2334" s="18"/>
      <c r="AT2334" s="16">
        <v>0</v>
      </c>
      <c r="AU2334" s="18">
        <f t="shared" si="775"/>
        <v>0</v>
      </c>
      <c r="AV2334" s="15"/>
      <c r="AX2334" s="14"/>
      <c r="AY2334" s="18"/>
      <c r="AZ2334" s="16">
        <v>0</v>
      </c>
      <c r="BA2334" s="18">
        <f t="shared" si="776"/>
        <v>0</v>
      </c>
      <c r="BB2334" s="15"/>
      <c r="BD2334" s="14"/>
      <c r="BE2334" s="18"/>
      <c r="BF2334" s="16">
        <v>0</v>
      </c>
      <c r="BG2334" s="18">
        <f t="shared" si="777"/>
        <v>0</v>
      </c>
      <c r="BH2334" s="15"/>
      <c r="BJ2334" s="86"/>
      <c r="BK2334" s="86"/>
      <c r="BL2334" s="24"/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/>
      <c r="E2335" s="16"/>
      <c r="F2335" s="16"/>
      <c r="G2335" s="16">
        <v>0</v>
      </c>
      <c r="H2335" s="16"/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78"/>
        <v>0</v>
      </c>
      <c r="P2335" s="18">
        <f t="shared" si="779"/>
        <v>0</v>
      </c>
      <c r="Q2335" s="14"/>
      <c r="R2335" s="18"/>
      <c r="S2335" s="16">
        <f t="shared" ref="S2335:S2342" si="781">G2335</f>
        <v>0</v>
      </c>
      <c r="T2335" s="18">
        <f t="shared" si="772"/>
        <v>83120.239999999991</v>
      </c>
      <c r="U2335" s="15" t="str">
        <f t="shared" ref="U2335:U2345" si="782">C2335</f>
        <v xml:space="preserve">Francobolli    </v>
      </c>
      <c r="W2335" s="14"/>
      <c r="X2335" s="18"/>
      <c r="Y2335" s="16"/>
      <c r="Z2335" s="18">
        <f t="shared" si="773"/>
        <v>-1926.460000000021</v>
      </c>
      <c r="AA2335" s="15"/>
      <c r="AB2335" s="24"/>
      <c r="AC2335" s="15" t="str">
        <f t="shared" ref="AC2335:AC2348" si="783">C2335</f>
        <v xml:space="preserve">Francobolli    </v>
      </c>
      <c r="AD2335" s="25"/>
      <c r="AE2335" s="62">
        <f>G2335</f>
        <v>0</v>
      </c>
      <c r="AF2335" s="63">
        <f t="shared" si="780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4"/>
        <v>0</v>
      </c>
      <c r="AP2335" s="15"/>
      <c r="AR2335" s="14"/>
      <c r="AS2335" s="18"/>
      <c r="AT2335" s="16"/>
      <c r="AU2335" s="18">
        <f t="shared" si="775"/>
        <v>0</v>
      </c>
      <c r="AV2335" s="15"/>
      <c r="AX2335" s="14"/>
      <c r="AY2335" s="18"/>
      <c r="AZ2335" s="16"/>
      <c r="BA2335" s="18">
        <f t="shared" si="776"/>
        <v>0</v>
      </c>
      <c r="BB2335" s="15"/>
      <c r="BD2335" s="14"/>
      <c r="BE2335" s="18"/>
      <c r="BF2335" s="16"/>
      <c r="BG2335" s="18">
        <f t="shared" si="777"/>
        <v>0</v>
      </c>
      <c r="BH2335" s="15"/>
      <c r="BJ2335" s="86"/>
      <c r="BK2335" s="86"/>
      <c r="BL2335" s="24"/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143</v>
      </c>
      <c r="D2336" s="16"/>
      <c r="E2336" s="16"/>
      <c r="F2336" s="16"/>
      <c r="G2336" s="16">
        <v>0</v>
      </c>
      <c r="H2336" s="16"/>
      <c r="I2336" s="4"/>
      <c r="J2336" s="14"/>
      <c r="K2336" s="15" t="str">
        <f>C2358</f>
        <v>COMMERCIALISTA</v>
      </c>
      <c r="L2336" s="16"/>
      <c r="M2336" s="16">
        <f>1.86*(L2320+L2321-M2321)/100</f>
        <v>1.6492620000000002</v>
      </c>
      <c r="N2336" s="16">
        <f>G2358</f>
        <v>0</v>
      </c>
      <c r="O2336" s="16">
        <f t="shared" si="778"/>
        <v>1849.2296620000002</v>
      </c>
      <c r="P2336" s="18">
        <f t="shared" si="779"/>
        <v>1807.9696620000004</v>
      </c>
      <c r="Q2336" s="14"/>
      <c r="R2336" s="18"/>
      <c r="S2336" s="16">
        <f t="shared" si="781"/>
        <v>0</v>
      </c>
      <c r="T2336" s="18">
        <f t="shared" si="772"/>
        <v>83120.239999999991</v>
      </c>
      <c r="U2336" s="15" t="str">
        <f t="shared" si="782"/>
        <v xml:space="preserve">PAG. FATT. SOMMESE PETROLI </v>
      </c>
      <c r="W2336" s="14"/>
      <c r="X2336" s="18"/>
      <c r="Y2336" s="16">
        <v>0</v>
      </c>
      <c r="Z2336" s="18">
        <f t="shared" si="773"/>
        <v>-1926.460000000021</v>
      </c>
      <c r="AA2336" s="15"/>
      <c r="AB2336" s="24"/>
      <c r="AC2336" s="15" t="str">
        <f t="shared" si="783"/>
        <v xml:space="preserve">PAG. FATT. SOMMESE PETROLI </v>
      </c>
      <c r="AD2336" s="25"/>
      <c r="AE2336" s="62">
        <f>G2336</f>
        <v>0</v>
      </c>
      <c r="AF2336" s="63">
        <f t="shared" si="780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4"/>
        <v>0</v>
      </c>
      <c r="AP2336" s="15"/>
      <c r="AR2336" s="14"/>
      <c r="AS2336" s="18"/>
      <c r="AT2336" s="16">
        <v>0</v>
      </c>
      <c r="AU2336" s="18">
        <f t="shared" si="775"/>
        <v>0</v>
      </c>
      <c r="AV2336" s="15"/>
      <c r="AX2336" s="14"/>
      <c r="AY2336" s="18"/>
      <c r="AZ2336" s="16">
        <v>0</v>
      </c>
      <c r="BA2336" s="18">
        <f t="shared" si="776"/>
        <v>0</v>
      </c>
      <c r="BB2336" s="15"/>
      <c r="BD2336" s="14"/>
      <c r="BE2336" s="18"/>
      <c r="BF2336" s="16">
        <v>0</v>
      </c>
      <c r="BG2336" s="18">
        <f t="shared" si="777"/>
        <v>0</v>
      </c>
      <c r="BH2336" s="15"/>
      <c r="BJ2336" s="86"/>
      <c r="BK2336" s="86"/>
      <c r="BL2336" s="24"/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/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0.62068999999999996</v>
      </c>
      <c r="N2337" s="16">
        <f>G2359</f>
        <v>0</v>
      </c>
      <c r="O2337" s="16">
        <f t="shared" si="778"/>
        <v>2024.1986900000002</v>
      </c>
      <c r="P2337" s="18">
        <f t="shared" si="779"/>
        <v>680.41868999999974</v>
      </c>
      <c r="Q2337" s="14"/>
      <c r="R2337" s="18"/>
      <c r="S2337" s="16">
        <f t="shared" si="781"/>
        <v>0</v>
      </c>
      <c r="T2337" s="18">
        <f t="shared" si="772"/>
        <v>83120.239999999991</v>
      </c>
      <c r="U2337" s="15" t="str">
        <f t="shared" si="782"/>
        <v>Benzina auto papa'</v>
      </c>
      <c r="W2337" s="14"/>
      <c r="X2337" s="18"/>
      <c r="Y2337" s="16">
        <v>0</v>
      </c>
      <c r="Z2337" s="18">
        <f t="shared" si="773"/>
        <v>-1926.460000000021</v>
      </c>
      <c r="AA2337" s="15"/>
      <c r="AB2337" s="24"/>
      <c r="AC2337" s="15" t="str">
        <f t="shared" si="783"/>
        <v>Benzina auto papa'</v>
      </c>
      <c r="AD2337" s="25"/>
      <c r="AE2337" s="62">
        <f>G2337</f>
        <v>0</v>
      </c>
      <c r="AF2337" s="63">
        <f t="shared" si="780"/>
        <v>0</v>
      </c>
      <c r="AG2337" s="25"/>
      <c r="AH2337" s="24"/>
      <c r="AI2337" s="26">
        <v>0</v>
      </c>
      <c r="AJ2337" s="25"/>
      <c r="AL2337" s="14"/>
      <c r="AM2337" s="18"/>
      <c r="AN2337" s="16">
        <v>0</v>
      </c>
      <c r="AO2337" s="18">
        <f t="shared" si="774"/>
        <v>0</v>
      </c>
      <c r="AP2337" s="15"/>
      <c r="AR2337" s="14"/>
      <c r="AS2337" s="18"/>
      <c r="AT2337" s="16">
        <v>0</v>
      </c>
      <c r="AU2337" s="18">
        <f t="shared" si="775"/>
        <v>0</v>
      </c>
      <c r="AV2337" s="15"/>
      <c r="AX2337" s="14"/>
      <c r="AY2337" s="18"/>
      <c r="AZ2337" s="16">
        <v>0</v>
      </c>
      <c r="BA2337" s="18">
        <f t="shared" si="776"/>
        <v>0</v>
      </c>
      <c r="BB2337" s="15"/>
      <c r="BD2337" s="14"/>
      <c r="BE2337" s="18"/>
      <c r="BF2337" s="16">
        <v>0</v>
      </c>
      <c r="BG2337" s="18">
        <f t="shared" si="777"/>
        <v>0</v>
      </c>
      <c r="BH2337" s="15"/>
      <c r="BJ2337" s="86"/>
      <c r="BK2337" s="86"/>
      <c r="BL2337" s="24"/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144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16.687694</v>
      </c>
      <c r="N2338" s="16">
        <f>G2363</f>
        <v>0</v>
      </c>
      <c r="O2338" s="16">
        <f t="shared" si="778"/>
        <v>25256.092494000008</v>
      </c>
      <c r="P2338" s="18">
        <f t="shared" si="779"/>
        <v>18293.542494000005</v>
      </c>
      <c r="Q2338" s="14"/>
      <c r="R2338" s="18"/>
      <c r="S2338" s="16">
        <f t="shared" si="781"/>
        <v>0</v>
      </c>
      <c r="T2338" s="18">
        <f t="shared" si="772"/>
        <v>83120.239999999991</v>
      </c>
      <c r="U2338" s="15" t="str">
        <f t="shared" si="782"/>
        <v>Spese bancarie</v>
      </c>
      <c r="W2338" s="14"/>
      <c r="X2338" s="18"/>
      <c r="Y2338" s="16">
        <v>0</v>
      </c>
      <c r="Z2338" s="18">
        <f t="shared" si="773"/>
        <v>-1926.460000000021</v>
      </c>
      <c r="AA2338" s="15" t="str">
        <f>C2338</f>
        <v>Spese bancarie</v>
      </c>
      <c r="AB2338" s="24"/>
      <c r="AC2338" s="15" t="str">
        <f t="shared" si="783"/>
        <v>Spese bancarie</v>
      </c>
      <c r="AD2338" s="25"/>
      <c r="AE2338" s="62">
        <v>0</v>
      </c>
      <c r="AF2338" s="63">
        <f t="shared" si="780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4"/>
        <v>0</v>
      </c>
      <c r="AP2338" s="15"/>
      <c r="AR2338" s="14"/>
      <c r="AS2338" s="18"/>
      <c r="AT2338" s="16">
        <v>0</v>
      </c>
      <c r="AU2338" s="18">
        <f t="shared" si="775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6"/>
        <v>0</v>
      </c>
      <c r="BB2338" s="15"/>
      <c r="BD2338" s="14"/>
      <c r="BE2338" s="18"/>
      <c r="BF2338" s="16">
        <v>0</v>
      </c>
      <c r="BG2338" s="18">
        <f t="shared" si="777"/>
        <v>0</v>
      </c>
      <c r="BH2338" s="15"/>
      <c r="BJ2338" s="86"/>
      <c r="BK2338" s="86"/>
      <c r="BL2338" s="24"/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/>
      <c r="D2339" s="16"/>
      <c r="E2339" s="16"/>
      <c r="F2339" s="16"/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16.687694</v>
      </c>
      <c r="N2339" s="29">
        <f>G2364</f>
        <v>0</v>
      </c>
      <c r="O2339" s="16">
        <f t="shared" si="778"/>
        <v>38962.062493999991</v>
      </c>
      <c r="P2339" s="18">
        <f t="shared" si="779"/>
        <v>18293.542494000005</v>
      </c>
      <c r="Q2339" s="14"/>
      <c r="R2339" s="18"/>
      <c r="S2339" s="16">
        <f t="shared" si="781"/>
        <v>0</v>
      </c>
      <c r="T2339" s="18">
        <f t="shared" si="772"/>
        <v>83120.239999999991</v>
      </c>
      <c r="U2339" s="15">
        <f t="shared" si="782"/>
        <v>0</v>
      </c>
      <c r="W2339" s="14"/>
      <c r="X2339" s="18"/>
      <c r="Y2339" s="16">
        <v>0</v>
      </c>
      <c r="Z2339" s="18">
        <f t="shared" si="773"/>
        <v>-1926.460000000021</v>
      </c>
      <c r="AA2339" s="15"/>
      <c r="AB2339" s="24"/>
      <c r="AC2339" s="15">
        <f t="shared" si="783"/>
        <v>0</v>
      </c>
      <c r="AD2339" s="25"/>
      <c r="AE2339" s="62">
        <f t="shared" ref="AE2339:AE2364" si="784">G2339</f>
        <v>0</v>
      </c>
      <c r="AF2339" s="63">
        <f t="shared" si="780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4"/>
        <v>0</v>
      </c>
      <c r="AP2339" s="15"/>
      <c r="AR2339" s="14"/>
      <c r="AS2339" s="18"/>
      <c r="AT2339" s="16">
        <v>0</v>
      </c>
      <c r="AU2339" s="18">
        <f t="shared" si="775"/>
        <v>0</v>
      </c>
      <c r="AV2339" s="15"/>
      <c r="AX2339" s="14"/>
      <c r="AY2339" s="18"/>
      <c r="AZ2339" s="16">
        <v>0</v>
      </c>
      <c r="BA2339" s="18">
        <f t="shared" si="776"/>
        <v>0</v>
      </c>
      <c r="BB2339" s="15"/>
      <c r="BD2339" s="14"/>
      <c r="BE2339" s="18"/>
      <c r="BF2339" s="16">
        <v>0</v>
      </c>
      <c r="BG2339" s="18">
        <f t="shared" si="777"/>
        <v>0</v>
      </c>
      <c r="BH2339" s="15"/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0.44335000000000002</v>
      </c>
      <c r="N2340" s="16">
        <f>G2335</f>
        <v>0</v>
      </c>
      <c r="O2340" s="16">
        <f t="shared" si="778"/>
        <v>1445.8633500000001</v>
      </c>
      <c r="P2340" s="18">
        <f t="shared" si="779"/>
        <v>486.01335000000012</v>
      </c>
      <c r="Q2340" s="14"/>
      <c r="R2340" s="18"/>
      <c r="S2340" s="16">
        <f t="shared" si="781"/>
        <v>0</v>
      </c>
      <c r="T2340" s="18">
        <f t="shared" si="772"/>
        <v>83120.239999999991</v>
      </c>
      <c r="U2340" s="15" t="str">
        <f t="shared" si="782"/>
        <v>Materiale pulizia</v>
      </c>
      <c r="W2340" s="14"/>
      <c r="X2340" s="18"/>
      <c r="Y2340" s="16">
        <v>0</v>
      </c>
      <c r="Z2340" s="18">
        <f t="shared" si="773"/>
        <v>-1926.460000000021</v>
      </c>
      <c r="AA2340" s="15"/>
      <c r="AB2340" s="24"/>
      <c r="AC2340" s="15" t="str">
        <f t="shared" si="783"/>
        <v>Materiale pulizia</v>
      </c>
      <c r="AD2340" s="25"/>
      <c r="AE2340" s="62">
        <f t="shared" si="784"/>
        <v>0</v>
      </c>
      <c r="AF2340" s="63">
        <f t="shared" si="780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4"/>
        <v>0</v>
      </c>
      <c r="AP2340" s="15"/>
      <c r="AR2340" s="14"/>
      <c r="AS2340" s="18"/>
      <c r="AT2340" s="16">
        <v>0</v>
      </c>
      <c r="AU2340" s="18">
        <f t="shared" si="775"/>
        <v>0</v>
      </c>
      <c r="AV2340" s="15"/>
      <c r="AX2340" s="14"/>
      <c r="AY2340" s="18"/>
      <c r="AZ2340" s="16">
        <v>0</v>
      </c>
      <c r="BA2340" s="18">
        <f t="shared" si="776"/>
        <v>0</v>
      </c>
      <c r="BB2340" s="15"/>
      <c r="BD2340" s="14"/>
      <c r="BE2340" s="18"/>
      <c r="BF2340" s="16">
        <v>0</v>
      </c>
      <c r="BG2340" s="18">
        <f t="shared" si="777"/>
        <v>0</v>
      </c>
      <c r="BH2340" s="15"/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0.44335000000000002</v>
      </c>
      <c r="N2341" s="16">
        <f>G2341</f>
        <v>0</v>
      </c>
      <c r="O2341" s="16">
        <f t="shared" si="778"/>
        <v>-396.41664999999983</v>
      </c>
      <c r="P2341" s="18">
        <f t="shared" si="779"/>
        <v>486.01335000000012</v>
      </c>
      <c r="Q2341" s="14"/>
      <c r="R2341" s="18"/>
      <c r="S2341" s="16">
        <f t="shared" si="781"/>
        <v>0</v>
      </c>
      <c r="T2341" s="18">
        <f t="shared" si="772"/>
        <v>83120.239999999991</v>
      </c>
      <c r="U2341" s="15" t="str">
        <f t="shared" si="782"/>
        <v xml:space="preserve">Assicurazioni </v>
      </c>
      <c r="W2341" s="14"/>
      <c r="X2341" s="18"/>
      <c r="Y2341" s="16">
        <v>0</v>
      </c>
      <c r="Z2341" s="18">
        <f t="shared" si="773"/>
        <v>-1926.460000000021</v>
      </c>
      <c r="AA2341" s="15"/>
      <c r="AB2341" s="24"/>
      <c r="AC2341" s="15" t="str">
        <f t="shared" si="783"/>
        <v xml:space="preserve">Assicurazioni </v>
      </c>
      <c r="AD2341" s="25"/>
      <c r="AE2341" s="62">
        <f t="shared" si="784"/>
        <v>0</v>
      </c>
      <c r="AF2341" s="63">
        <f t="shared" si="780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4"/>
        <v>0</v>
      </c>
      <c r="AP2341" s="15"/>
      <c r="AR2341" s="14"/>
      <c r="AS2341" s="18"/>
      <c r="AT2341" s="16">
        <v>0</v>
      </c>
      <c r="AU2341" s="18">
        <f t="shared" si="775"/>
        <v>0</v>
      </c>
      <c r="AV2341" s="15"/>
      <c r="AX2341" s="14"/>
      <c r="AY2341" s="18"/>
      <c r="AZ2341" s="16">
        <v>0</v>
      </c>
      <c r="BA2341" s="18">
        <f t="shared" si="776"/>
        <v>0</v>
      </c>
      <c r="BB2341" s="15"/>
      <c r="BD2341" s="14"/>
      <c r="BE2341" s="18"/>
      <c r="BF2341" s="16">
        <v>0</v>
      </c>
      <c r="BG2341" s="18">
        <f t="shared" si="777"/>
        <v>0</v>
      </c>
      <c r="BH2341" s="15"/>
      <c r="BJ2341" s="86"/>
      <c r="BK2341" s="86"/>
      <c r="BL2341" s="24"/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2.0571439999999996</v>
      </c>
      <c r="N2342" s="16">
        <f>H2376+H2375+G2374</f>
        <v>0</v>
      </c>
      <c r="O2342" s="16">
        <f t="shared" si="778"/>
        <v>1292.1119439999998</v>
      </c>
      <c r="P2342" s="18">
        <f t="shared" si="779"/>
        <v>2255.1019439999991</v>
      </c>
      <c r="Q2342" s="14"/>
      <c r="R2342" s="18"/>
      <c r="S2342" s="16">
        <f t="shared" si="781"/>
        <v>0</v>
      </c>
      <c r="T2342" s="18">
        <f t="shared" si="772"/>
        <v>83120.239999999991</v>
      </c>
      <c r="U2342" s="15" t="str">
        <f t="shared" si="782"/>
        <v>Telepass</v>
      </c>
      <c r="W2342" s="14"/>
      <c r="X2342" s="18"/>
      <c r="Y2342" s="16">
        <v>0</v>
      </c>
      <c r="Z2342" s="18">
        <f t="shared" si="773"/>
        <v>-1926.460000000021</v>
      </c>
      <c r="AA2342" s="15"/>
      <c r="AB2342" s="24"/>
      <c r="AC2342" s="15" t="str">
        <f t="shared" si="783"/>
        <v>Telepass</v>
      </c>
      <c r="AD2342" s="25"/>
      <c r="AE2342" s="62">
        <f t="shared" si="784"/>
        <v>0</v>
      </c>
      <c r="AF2342" s="63">
        <f t="shared" si="780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4"/>
        <v>0</v>
      </c>
      <c r="AP2342" s="15"/>
      <c r="AR2342" s="14"/>
      <c r="AS2342" s="18"/>
      <c r="AT2342" s="16">
        <v>0</v>
      </c>
      <c r="AU2342" s="18">
        <f t="shared" si="775"/>
        <v>0</v>
      </c>
      <c r="AV2342" s="15"/>
      <c r="AX2342" s="14"/>
      <c r="AY2342" s="18"/>
      <c r="AZ2342" s="16">
        <v>0</v>
      </c>
      <c r="BA2342" s="18">
        <f t="shared" si="776"/>
        <v>0</v>
      </c>
      <c r="BB2342" s="15"/>
      <c r="BD2342" s="14"/>
      <c r="BE2342" s="18"/>
      <c r="BF2342" s="16">
        <v>0</v>
      </c>
      <c r="BG2342" s="18">
        <f t="shared" si="777"/>
        <v>0</v>
      </c>
      <c r="BH2342" s="15"/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/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772"/>
        <v>83120.239999999991</v>
      </c>
      <c r="U2343" s="15" t="str">
        <f t="shared" si="782"/>
        <v>Pubblicità</v>
      </c>
      <c r="W2343" s="14"/>
      <c r="X2343" s="18"/>
      <c r="Y2343" s="16">
        <v>0</v>
      </c>
      <c r="Z2343" s="18">
        <f t="shared" si="773"/>
        <v>-1926.460000000021</v>
      </c>
      <c r="AA2343" s="15"/>
      <c r="AB2343" s="24"/>
      <c r="AC2343" s="15" t="str">
        <f t="shared" si="783"/>
        <v>Pubblicità</v>
      </c>
      <c r="AD2343" s="25"/>
      <c r="AE2343" s="62">
        <f t="shared" si="784"/>
        <v>0</v>
      </c>
      <c r="AF2343" s="63">
        <f t="shared" si="780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4"/>
        <v>0</v>
      </c>
      <c r="AP2343" s="15"/>
      <c r="AR2343" s="14"/>
      <c r="AS2343" s="18"/>
      <c r="AT2343" s="16"/>
      <c r="AU2343" s="18">
        <f t="shared" si="775"/>
        <v>0</v>
      </c>
      <c r="AV2343" s="15"/>
      <c r="AX2343" s="14"/>
      <c r="AY2343" s="18"/>
      <c r="AZ2343" s="16"/>
      <c r="BA2343" s="18">
        <f t="shared" si="776"/>
        <v>0</v>
      </c>
      <c r="BB2343" s="15"/>
      <c r="BD2343" s="14"/>
      <c r="BE2343" s="18"/>
      <c r="BF2343" s="16"/>
      <c r="BG2343" s="18">
        <f t="shared" si="777"/>
        <v>0</v>
      </c>
      <c r="BH2343" s="15"/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145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/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97202.670000000013</v>
      </c>
      <c r="Q2344" s="14"/>
      <c r="R2344" s="18"/>
      <c r="S2344" s="16">
        <f>G2344</f>
        <v>0</v>
      </c>
      <c r="T2344" s="18">
        <f t="shared" si="772"/>
        <v>83120.239999999991</v>
      </c>
      <c r="U2344" s="15" t="str">
        <f t="shared" si="782"/>
        <v xml:space="preserve">PAG. STIP.           MARZIA </v>
      </c>
      <c r="W2344" s="14"/>
      <c r="X2344" s="18"/>
      <c r="Y2344" s="16">
        <v>0</v>
      </c>
      <c r="Z2344" s="18">
        <f t="shared" si="773"/>
        <v>-1926.460000000021</v>
      </c>
      <c r="AA2344" s="15"/>
      <c r="AB2344" s="24"/>
      <c r="AC2344" s="15" t="str">
        <f t="shared" si="783"/>
        <v xml:space="preserve">PAG. STIP.           MARZIA </v>
      </c>
      <c r="AD2344" s="25"/>
      <c r="AE2344" s="62">
        <f t="shared" si="784"/>
        <v>0</v>
      </c>
      <c r="AF2344" s="63">
        <f t="shared" si="780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4"/>
        <v>0</v>
      </c>
      <c r="AP2344" s="15"/>
      <c r="AR2344" s="14"/>
      <c r="AS2344" s="18"/>
      <c r="AT2344" s="16">
        <v>0</v>
      </c>
      <c r="AU2344" s="18">
        <f t="shared" si="775"/>
        <v>0</v>
      </c>
      <c r="AV2344" s="15"/>
      <c r="AX2344" s="14"/>
      <c r="AY2344" s="18"/>
      <c r="AZ2344" s="16">
        <v>0</v>
      </c>
      <c r="BA2344" s="18">
        <f t="shared" si="776"/>
        <v>0</v>
      </c>
      <c r="BB2344" s="15"/>
      <c r="BD2344" s="14"/>
      <c r="BE2344" s="18"/>
      <c r="BF2344" s="16">
        <v>0</v>
      </c>
      <c r="BG2344" s="18">
        <f t="shared" si="777"/>
        <v>0</v>
      </c>
      <c r="BH2344" s="15"/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147</v>
      </c>
      <c r="D2345" s="16"/>
      <c r="E2345" s="16">
        <v>0</v>
      </c>
      <c r="F2345" s="16"/>
      <c r="G2345" s="16">
        <v>0</v>
      </c>
      <c r="H2345" s="16"/>
      <c r="I2345" s="4"/>
      <c r="J2345" s="14"/>
      <c r="K2345" s="17"/>
      <c r="L2345" s="16"/>
      <c r="M2345" s="16">
        <v>0</v>
      </c>
      <c r="N2345" s="16" t="s">
        <v>70</v>
      </c>
      <c r="O2345" s="16">
        <f>SUM(L2356:L2367)+L2370</f>
        <v>13783.88</v>
      </c>
      <c r="P2345" s="33">
        <f>SUM(O2323:O2342)</f>
        <v>90029.540000000008</v>
      </c>
      <c r="Q2345" s="14"/>
      <c r="R2345" s="18"/>
      <c r="S2345" s="16">
        <f>G2345</f>
        <v>0</v>
      </c>
      <c r="T2345" s="18">
        <f t="shared" si="772"/>
        <v>83120.239999999991</v>
      </c>
      <c r="U2345" s="15" t="str">
        <f t="shared" si="782"/>
        <v xml:space="preserve">PAG. STIP.           DEBORAH </v>
      </c>
      <c r="W2345" s="14"/>
      <c r="X2345" s="18"/>
      <c r="Y2345" s="16">
        <v>0</v>
      </c>
      <c r="Z2345" s="18">
        <f t="shared" si="773"/>
        <v>-1926.460000000021</v>
      </c>
      <c r="AA2345" s="15"/>
      <c r="AB2345" s="24"/>
      <c r="AC2345" s="15" t="str">
        <f t="shared" si="783"/>
        <v xml:space="preserve">PAG. STIP.           DEBORAH </v>
      </c>
      <c r="AD2345" s="25"/>
      <c r="AE2345" s="62">
        <f t="shared" si="784"/>
        <v>0</v>
      </c>
      <c r="AF2345" s="63">
        <f t="shared" si="780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4"/>
        <v>0</v>
      </c>
      <c r="AP2345" s="15"/>
      <c r="AR2345" s="14"/>
      <c r="AS2345" s="18"/>
      <c r="AT2345" s="16">
        <v>0</v>
      </c>
      <c r="AU2345" s="18">
        <f t="shared" si="775"/>
        <v>0</v>
      </c>
      <c r="AV2345" s="15"/>
      <c r="AX2345" s="14"/>
      <c r="AY2345" s="18"/>
      <c r="AZ2345" s="16">
        <v>0</v>
      </c>
      <c r="BA2345" s="18">
        <f t="shared" si="776"/>
        <v>0</v>
      </c>
      <c r="BB2345" s="15"/>
      <c r="BD2345" s="14"/>
      <c r="BE2345" s="18"/>
      <c r="BF2345" s="16">
        <v>0</v>
      </c>
      <c r="BG2345" s="18">
        <f t="shared" si="777"/>
        <v>0</v>
      </c>
      <c r="BH2345" s="15"/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149</v>
      </c>
      <c r="D2346" s="16"/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-7728.4299999999967</v>
      </c>
      <c r="P2346" s="35">
        <f>O2285+O2286+O2347-F2361-F2360-O2344-O2345</f>
        <v>-21423.639999999996</v>
      </c>
      <c r="Q2346" s="14"/>
      <c r="R2346" s="18"/>
      <c r="S2346" s="16">
        <f>G2346</f>
        <v>0</v>
      </c>
      <c r="T2346" s="18">
        <f t="shared" si="772"/>
        <v>83120.239999999991</v>
      </c>
      <c r="U2346" s="15"/>
      <c r="W2346" s="14"/>
      <c r="X2346" s="18"/>
      <c r="Y2346" s="16"/>
      <c r="Z2346" s="18">
        <f t="shared" si="773"/>
        <v>-1926.460000000021</v>
      </c>
      <c r="AA2346" s="15"/>
      <c r="AB2346" s="24"/>
      <c r="AC2346" s="15" t="str">
        <f t="shared" si="783"/>
        <v xml:space="preserve">PAG. STIP.           DORIANA BONIFICO </v>
      </c>
      <c r="AD2346" s="25"/>
      <c r="AE2346" s="62">
        <f t="shared" si="784"/>
        <v>0</v>
      </c>
      <c r="AF2346" s="63">
        <f t="shared" si="780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4"/>
        <v>0</v>
      </c>
      <c r="AP2346" s="15"/>
      <c r="AR2346" s="14"/>
      <c r="AS2346" s="18"/>
      <c r="AT2346" s="16"/>
      <c r="AU2346" s="18">
        <f t="shared" si="775"/>
        <v>0</v>
      </c>
      <c r="AV2346" s="15"/>
      <c r="AX2346" s="14"/>
      <c r="AY2346" s="18"/>
      <c r="AZ2346" s="16"/>
      <c r="BA2346" s="18">
        <f t="shared" si="776"/>
        <v>0</v>
      </c>
      <c r="BB2346" s="15"/>
      <c r="BD2346" s="14"/>
      <c r="BE2346" s="18"/>
      <c r="BF2346" s="16"/>
      <c r="BG2346" s="18">
        <f t="shared" si="777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150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23407.64</v>
      </c>
      <c r="M2347" s="3">
        <f>SUM(M2320:M2346)</f>
        <v>88.669999999999987</v>
      </c>
      <c r="N2347" s="16" t="s">
        <v>75</v>
      </c>
      <c r="O2347" s="16">
        <f>N2320-L2321</f>
        <v>88.67</v>
      </c>
      <c r="P2347" s="18"/>
      <c r="Q2347" s="14"/>
      <c r="R2347" s="18"/>
      <c r="S2347" s="16">
        <f>G2347</f>
        <v>0</v>
      </c>
      <c r="T2347" s="18">
        <f t="shared" si="772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3"/>
        <v>-1926.460000000021</v>
      </c>
      <c r="AA2347" s="15"/>
      <c r="AB2347" s="24"/>
      <c r="AC2347" s="15" t="str">
        <f t="shared" si="783"/>
        <v xml:space="preserve">PAG. STIP.           STEFANIA  BONIFICO </v>
      </c>
      <c r="AD2347" s="25"/>
      <c r="AE2347" s="62">
        <f t="shared" si="784"/>
        <v>0</v>
      </c>
      <c r="AF2347" s="63">
        <f t="shared" si="780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4"/>
        <v>0</v>
      </c>
      <c r="AP2347" s="15"/>
      <c r="AR2347" s="14"/>
      <c r="AS2347" s="18"/>
      <c r="AT2347" s="16">
        <v>0</v>
      </c>
      <c r="AU2347" s="18">
        <f t="shared" si="775"/>
        <v>0</v>
      </c>
      <c r="AV2347" s="15"/>
      <c r="AX2347" s="14"/>
      <c r="AY2347" s="18"/>
      <c r="AZ2347" s="16">
        <v>0</v>
      </c>
      <c r="BA2347" s="18">
        <f t="shared" si="776"/>
        <v>0</v>
      </c>
      <c r="BB2347" s="15"/>
      <c r="BD2347" s="14"/>
      <c r="BE2347" s="18"/>
      <c r="BF2347" s="16">
        <v>0</v>
      </c>
      <c r="BG2347" s="18">
        <f t="shared" si="777"/>
        <v>0</v>
      </c>
      <c r="BH2347" s="15"/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1231672.1800000002</v>
      </c>
      <c r="M2348" s="3">
        <f>M2288</f>
        <v>1094552.3899999999</v>
      </c>
      <c r="N2348" s="16" t="s">
        <v>77</v>
      </c>
      <c r="O2348" s="36">
        <f>(O2344+O2345)-(O2283+O2284)</f>
        <v>-2632.3700000000008</v>
      </c>
      <c r="P2348" s="37">
        <f>O2347-O2348</f>
        <v>2721.0400000000009</v>
      </c>
      <c r="Q2348" s="14"/>
      <c r="R2348" s="18"/>
      <c r="S2348" s="16">
        <f>G2348</f>
        <v>0</v>
      </c>
      <c r="T2348" s="18">
        <f t="shared" si="772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3"/>
        <v>-1926.460000000021</v>
      </c>
      <c r="AA2348" s="15"/>
      <c r="AB2348" s="24"/>
      <c r="AC2348" s="15" t="str">
        <f t="shared" si="783"/>
        <v>Pagamento contributi impiegate</v>
      </c>
      <c r="AD2348" s="25"/>
      <c r="AE2348" s="62">
        <f t="shared" si="784"/>
        <v>0</v>
      </c>
      <c r="AF2348" s="63">
        <f t="shared" si="780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4"/>
        <v>0</v>
      </c>
      <c r="AP2348" s="15"/>
      <c r="AR2348" s="14"/>
      <c r="AS2348" s="18"/>
      <c r="AT2348" s="16">
        <v>0</v>
      </c>
      <c r="AU2348" s="18">
        <f t="shared" si="775"/>
        <v>0</v>
      </c>
      <c r="AV2348" s="15"/>
      <c r="AX2348" s="14"/>
      <c r="AY2348" s="18"/>
      <c r="AZ2348" s="16">
        <v>0</v>
      </c>
      <c r="BA2348" s="18">
        <f t="shared" si="776"/>
        <v>0</v>
      </c>
      <c r="BB2348" s="15"/>
      <c r="BD2348" s="14"/>
      <c r="BE2348" s="18"/>
      <c r="BF2348" s="16">
        <v>0</v>
      </c>
      <c r="BG2348" s="18">
        <f t="shared" si="777"/>
        <v>0</v>
      </c>
      <c r="BH2348" s="15"/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1255079.82</v>
      </c>
      <c r="M2349" s="3">
        <f>M2347+M2348</f>
        <v>1094641.0599999998</v>
      </c>
      <c r="N2349" s="16" t="s">
        <v>80</v>
      </c>
      <c r="O2349" s="38">
        <f>O2346+O2347-O2348</f>
        <v>-5007.3899999999958</v>
      </c>
      <c r="P2349" s="39">
        <f>O2349-O2346</f>
        <v>2721.0400000000009</v>
      </c>
      <c r="Q2349" s="14"/>
      <c r="R2349" s="18"/>
      <c r="S2349" s="16">
        <v>0</v>
      </c>
      <c r="T2349" s="18">
        <f t="shared" si="772"/>
        <v>83120.239999999991</v>
      </c>
      <c r="U2349" s="15"/>
      <c r="W2349" s="14"/>
      <c r="X2349" s="18"/>
      <c r="Y2349" s="16"/>
      <c r="Z2349" s="18">
        <f t="shared" si="773"/>
        <v>-1926.460000000021</v>
      </c>
      <c r="AA2349" s="15"/>
      <c r="AB2349" s="24"/>
      <c r="AC2349" s="15"/>
      <c r="AD2349" s="25"/>
      <c r="AE2349" s="62">
        <f t="shared" si="784"/>
        <v>0</v>
      </c>
      <c r="AF2349" s="63">
        <f t="shared" si="780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4"/>
        <v>0</v>
      </c>
      <c r="AP2349" s="15"/>
      <c r="AR2349" s="14"/>
      <c r="AS2349" s="18"/>
      <c r="AT2349" s="16"/>
      <c r="AU2349" s="18">
        <f t="shared" si="775"/>
        <v>0</v>
      </c>
      <c r="AV2349" s="15"/>
      <c r="AX2349" s="14"/>
      <c r="AY2349" s="18"/>
      <c r="AZ2349" s="16"/>
      <c r="BA2349" s="18">
        <f t="shared" si="776"/>
        <v>0</v>
      </c>
      <c r="BB2349" s="15"/>
      <c r="BD2349" s="14"/>
      <c r="BE2349" s="18"/>
      <c r="BF2349" s="16"/>
      <c r="BG2349" s="18">
        <f t="shared" si="777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160438.76000000024</v>
      </c>
      <c r="M2350" s="40"/>
      <c r="N2350" s="29" t="s">
        <v>82</v>
      </c>
      <c r="O2350" s="41">
        <f>O2343+O2344+O2345+O2351</f>
        <v>90029.540000000008</v>
      </c>
      <c r="P2350" s="18"/>
      <c r="Q2350" s="14"/>
      <c r="R2350" s="18"/>
      <c r="S2350" s="16">
        <f>G2350</f>
        <v>0</v>
      </c>
      <c r="T2350" s="18">
        <f t="shared" si="772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3"/>
        <v>-1926.460000000021</v>
      </c>
      <c r="AA2350" s="15"/>
      <c r="AB2350" s="24"/>
      <c r="AC2350" s="15" t="str">
        <f t="shared" ref="AC2350:AC2360" si="785">C2350</f>
        <v>Pag. Bolletta Telecom  780820</v>
      </c>
      <c r="AD2350" s="25"/>
      <c r="AE2350" s="62">
        <f t="shared" si="784"/>
        <v>0</v>
      </c>
      <c r="AF2350" s="63">
        <f t="shared" si="780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4"/>
        <v>0</v>
      </c>
      <c r="AP2350" s="15"/>
      <c r="AR2350" s="14"/>
      <c r="AS2350" s="18"/>
      <c r="AT2350" s="16">
        <v>0</v>
      </c>
      <c r="AU2350" s="18">
        <f t="shared" si="775"/>
        <v>0</v>
      </c>
      <c r="AV2350" s="15"/>
      <c r="AX2350" s="14"/>
      <c r="AY2350" s="18"/>
      <c r="AZ2350" s="16">
        <v>0</v>
      </c>
      <c r="BA2350" s="18">
        <f t="shared" si="776"/>
        <v>0</v>
      </c>
      <c r="BB2350" s="15"/>
      <c r="BD2350" s="14"/>
      <c r="BE2350" s="18"/>
      <c r="BF2350" s="16">
        <v>0</v>
      </c>
      <c r="BG2350" s="18">
        <f t="shared" si="777"/>
        <v>0</v>
      </c>
      <c r="BH2350" s="15"/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-21393.139999999985</v>
      </c>
      <c r="P2351" s="18"/>
      <c r="Q2351" s="14"/>
      <c r="R2351" s="18"/>
      <c r="S2351" s="16">
        <f>G2351</f>
        <v>0</v>
      </c>
      <c r="T2351" s="18">
        <f t="shared" si="772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3"/>
        <v>-1926.460000000021</v>
      </c>
      <c r="AA2351" s="15"/>
      <c r="AB2351" s="24"/>
      <c r="AC2351" s="15" t="str">
        <f t="shared" si="785"/>
        <v>Pag. Bolletta Telecom 780344</v>
      </c>
      <c r="AD2351" s="25"/>
      <c r="AE2351" s="62">
        <f t="shared" si="784"/>
        <v>0</v>
      </c>
      <c r="AF2351" s="63">
        <f t="shared" si="780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4"/>
        <v>0</v>
      </c>
      <c r="AP2351" s="15"/>
      <c r="AR2351" s="14"/>
      <c r="AS2351" s="18"/>
      <c r="AT2351" s="16">
        <v>0</v>
      </c>
      <c r="AU2351" s="18">
        <f t="shared" si="775"/>
        <v>0</v>
      </c>
      <c r="AV2351" s="15"/>
      <c r="AX2351" s="14"/>
      <c r="AY2351" s="18"/>
      <c r="AZ2351" s="16">
        <v>0</v>
      </c>
      <c r="BA2351" s="18">
        <f t="shared" si="776"/>
        <v>0</v>
      </c>
      <c r="BB2351" s="15"/>
      <c r="BD2351" s="14"/>
      <c r="BE2351" s="18"/>
      <c r="BF2351" s="16">
        <v>0</v>
      </c>
      <c r="BG2351" s="18">
        <f t="shared" si="777"/>
        <v>0</v>
      </c>
      <c r="BH2351" s="15"/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2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3"/>
        <v>-1926.460000000021</v>
      </c>
      <c r="AA2352" s="15"/>
      <c r="AB2352" s="24"/>
      <c r="AC2352" s="15" t="str">
        <f t="shared" si="785"/>
        <v>Pag. Bolletta Telecom</v>
      </c>
      <c r="AD2352" s="25"/>
      <c r="AE2352" s="62">
        <f t="shared" si="784"/>
        <v>0</v>
      </c>
      <c r="AF2352" s="63">
        <f t="shared" si="780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4"/>
        <v>0</v>
      </c>
      <c r="AP2352" s="15"/>
      <c r="AR2352" s="14"/>
      <c r="AS2352" s="18"/>
      <c r="AT2352" s="16">
        <v>0</v>
      </c>
      <c r="AU2352" s="18">
        <f t="shared" si="775"/>
        <v>0</v>
      </c>
      <c r="AV2352" s="15"/>
      <c r="AX2352" s="14"/>
      <c r="AY2352" s="18"/>
      <c r="AZ2352" s="16">
        <v>0</v>
      </c>
      <c r="BA2352" s="18">
        <f t="shared" si="776"/>
        <v>0</v>
      </c>
      <c r="BB2352" s="15"/>
      <c r="BD2352" s="14"/>
      <c r="BE2352" s="18"/>
      <c r="BF2352" s="16">
        <v>0</v>
      </c>
      <c r="BG2352" s="18">
        <f t="shared" si="777"/>
        <v>0</v>
      </c>
      <c r="BH2352" s="15"/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84" si="786">(R2353-S2353)+T2352</f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84" si="787">(X2353-Y2353)+Z2352</f>
        <v>-1926.460000000021</v>
      </c>
      <c r="AA2353" s="15"/>
      <c r="AB2353" s="24"/>
      <c r="AC2353" s="15" t="str">
        <f t="shared" si="785"/>
        <v xml:space="preserve">PAG. BOLLETTA ENEL  </v>
      </c>
      <c r="AD2353" s="25"/>
      <c r="AE2353" s="62">
        <f t="shared" si="784"/>
        <v>0</v>
      </c>
      <c r="AF2353" s="63">
        <f t="shared" si="780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84" si="788">(AM2353-AN2353)+AO2352</f>
        <v>0</v>
      </c>
      <c r="AP2353" s="15"/>
      <c r="AR2353" s="14"/>
      <c r="AS2353" s="18"/>
      <c r="AT2353" s="16">
        <v>0</v>
      </c>
      <c r="AU2353" s="18">
        <f t="shared" ref="AU2353:AU2384" si="789">(AS2353-AT2353)+AU2352</f>
        <v>0</v>
      </c>
      <c r="AV2353" s="15"/>
      <c r="AX2353" s="14"/>
      <c r="AY2353" s="18"/>
      <c r="AZ2353" s="16">
        <v>0</v>
      </c>
      <c r="BA2353" s="18">
        <f t="shared" ref="BA2353:BA2384" si="790">(AY2353-AZ2353)+BA2352</f>
        <v>0</v>
      </c>
      <c r="BB2353" s="15"/>
      <c r="BD2353" s="14"/>
      <c r="BE2353" s="18"/>
      <c r="BF2353" s="16">
        <v>0</v>
      </c>
      <c r="BG2353" s="18">
        <f t="shared" ref="BG2353:BG2384" si="791">(BE2353-BF2353)+BG2352</f>
        <v>0</v>
      </c>
      <c r="BH2353" s="15"/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99088.379999999976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6"/>
        <v>83120.239999999991</v>
      </c>
      <c r="U2354" s="15"/>
      <c r="W2354" s="14"/>
      <c r="X2354" s="18"/>
      <c r="Y2354" s="16">
        <v>0</v>
      </c>
      <c r="Z2354" s="18">
        <f t="shared" si="787"/>
        <v>-1926.460000000021</v>
      </c>
      <c r="AA2354" s="15"/>
      <c r="AB2354" s="24"/>
      <c r="AC2354" s="15" t="str">
        <f t="shared" si="785"/>
        <v>Locazione immobili</v>
      </c>
      <c r="AD2354" s="25"/>
      <c r="AE2354" s="62">
        <f t="shared" si="784"/>
        <v>0</v>
      </c>
      <c r="AF2354" s="63">
        <f t="shared" si="780"/>
        <v>9547.4</v>
      </c>
      <c r="AG2354" s="25"/>
      <c r="AH2354" s="24"/>
      <c r="AI2354" s="26">
        <v>0</v>
      </c>
      <c r="AJ2354" s="25"/>
      <c r="AL2354" s="14"/>
      <c r="AM2354" s="18"/>
      <c r="AN2354" s="16">
        <v>0</v>
      </c>
      <c r="AO2354" s="18">
        <f t="shared" si="788"/>
        <v>0</v>
      </c>
      <c r="AP2354" s="15"/>
      <c r="AR2354" s="14"/>
      <c r="AS2354" s="18"/>
      <c r="AT2354" s="16">
        <v>0</v>
      </c>
      <c r="AU2354" s="18">
        <f t="shared" si="789"/>
        <v>0</v>
      </c>
      <c r="AV2354" s="15"/>
      <c r="AX2354" s="14"/>
      <c r="AY2354" s="18"/>
      <c r="AZ2354" s="16">
        <v>0</v>
      </c>
      <c r="BA2354" s="18">
        <f t="shared" si="790"/>
        <v>0</v>
      </c>
      <c r="BB2354" s="15"/>
      <c r="BD2354" s="14"/>
      <c r="BE2354" s="18"/>
      <c r="BF2354" s="16">
        <v>0</v>
      </c>
      <c r="BG2354" s="18">
        <f t="shared" si="791"/>
        <v>0</v>
      </c>
      <c r="BH2354" s="15"/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786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787"/>
        <v>-1926.460000000021</v>
      </c>
      <c r="AA2355" s="15"/>
      <c r="AB2355" s="24"/>
      <c r="AC2355" s="15" t="str">
        <f t="shared" si="785"/>
        <v>Spese condominiali</v>
      </c>
      <c r="AD2355" s="25"/>
      <c r="AE2355" s="62">
        <f t="shared" si="784"/>
        <v>0</v>
      </c>
      <c r="AF2355" s="63">
        <f t="shared" si="780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88"/>
        <v>0</v>
      </c>
      <c r="AP2355" s="15"/>
      <c r="AR2355" s="14"/>
      <c r="AS2355" s="18"/>
      <c r="AT2355" s="16">
        <v>0</v>
      </c>
      <c r="AU2355" s="18">
        <f t="shared" si="789"/>
        <v>0</v>
      </c>
      <c r="AV2355" s="15"/>
      <c r="AX2355" s="14"/>
      <c r="AY2355" s="18"/>
      <c r="AZ2355" s="16">
        <v>0</v>
      </c>
      <c r="BA2355" s="18">
        <f t="shared" si="790"/>
        <v>0</v>
      </c>
      <c r="BB2355" s="15"/>
      <c r="BD2355" s="14"/>
      <c r="BE2355" s="18"/>
      <c r="BF2355" s="16">
        <v>0</v>
      </c>
      <c r="BG2355" s="18">
        <f t="shared" si="791"/>
        <v>0</v>
      </c>
      <c r="BH2355" s="15"/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>K2295</f>
        <v>SOMMA SOSPESO 10/11</v>
      </c>
      <c r="L2356" s="107">
        <f>L2295</f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6"/>
        <v>83120.239999999991</v>
      </c>
      <c r="U2356" s="15"/>
      <c r="W2356" s="14"/>
      <c r="X2356" s="18"/>
      <c r="Y2356" s="16"/>
      <c r="Z2356" s="18">
        <f t="shared" si="787"/>
        <v>-1926.460000000021</v>
      </c>
      <c r="AA2356" s="15"/>
      <c r="AB2356" s="24"/>
      <c r="AC2356" s="15" t="str">
        <f t="shared" si="785"/>
        <v>TOT. SPESE AFFITTO  TEL. LUCE</v>
      </c>
      <c r="AD2356" s="25"/>
      <c r="AE2356" s="62">
        <f t="shared" si="784"/>
        <v>0</v>
      </c>
      <c r="AF2356" s="63">
        <f t="shared" si="780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88"/>
        <v>0</v>
      </c>
      <c r="AP2356" s="15"/>
      <c r="AR2356" s="14"/>
      <c r="AS2356" s="18"/>
      <c r="AT2356" s="16"/>
      <c r="AU2356" s="18">
        <f t="shared" si="789"/>
        <v>0</v>
      </c>
      <c r="AV2356" s="15"/>
      <c r="AX2356" s="14"/>
      <c r="AY2356" s="18"/>
      <c r="AZ2356" s="16"/>
      <c r="BA2356" s="18">
        <f t="shared" si="790"/>
        <v>0</v>
      </c>
      <c r="BB2356" s="15"/>
      <c r="BD2356" s="14"/>
      <c r="BE2356" s="18"/>
      <c r="BF2356" s="16"/>
      <c r="BG2356" s="18">
        <f t="shared" si="791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97</v>
      </c>
      <c r="D2357" s="16"/>
      <c r="E2357" s="16"/>
      <c r="F2357" s="16"/>
      <c r="G2357" s="16">
        <v>0</v>
      </c>
      <c r="H2357" s="16"/>
      <c r="I2357" s="4"/>
      <c r="J2357" s="14"/>
      <c r="K2357" s="50" t="s">
        <v>95</v>
      </c>
      <c r="L2357" s="107">
        <v>0</v>
      </c>
      <c r="M2357" s="16" t="s">
        <v>96</v>
      </c>
      <c r="N2357" s="16">
        <v>1248</v>
      </c>
      <c r="O2357" s="16"/>
      <c r="P2357" s="18"/>
      <c r="Q2357" s="14"/>
      <c r="R2357" s="18"/>
      <c r="S2357" s="16">
        <f>G2357</f>
        <v>0</v>
      </c>
      <c r="T2357" s="18">
        <f t="shared" si="786"/>
        <v>83120.239999999991</v>
      </c>
      <c r="U2357" s="15"/>
      <c r="W2357" s="14"/>
      <c r="X2357" s="18">
        <v>0</v>
      </c>
      <c r="Y2357" s="16">
        <v>0</v>
      </c>
      <c r="Z2357" s="18">
        <f t="shared" si="787"/>
        <v>-1926.460000000021</v>
      </c>
      <c r="AA2357" s="15"/>
      <c r="AB2357" s="24"/>
      <c r="AC2357" s="15" t="str">
        <f t="shared" si="785"/>
        <v xml:space="preserve">RIVALSA </v>
      </c>
      <c r="AD2357" s="25"/>
      <c r="AE2357" s="62">
        <f t="shared" si="784"/>
        <v>0</v>
      </c>
      <c r="AF2357" s="63">
        <f t="shared" si="780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88"/>
        <v>0</v>
      </c>
      <c r="AP2357" s="15"/>
      <c r="AR2357" s="14"/>
      <c r="AS2357" s="18"/>
      <c r="AT2357" s="16"/>
      <c r="AU2357" s="18">
        <f t="shared" si="789"/>
        <v>0</v>
      </c>
      <c r="AV2357" s="15"/>
      <c r="AX2357" s="14"/>
      <c r="AY2357" s="18"/>
      <c r="AZ2357" s="16"/>
      <c r="BA2357" s="18">
        <f t="shared" si="790"/>
        <v>0</v>
      </c>
      <c r="BB2357" s="15"/>
      <c r="BD2357" s="14"/>
      <c r="BE2357" s="18"/>
      <c r="BF2357" s="16"/>
      <c r="BG2357" s="18">
        <f t="shared" si="791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100</v>
      </c>
      <c r="D2358" s="16"/>
      <c r="E2358" s="16"/>
      <c r="F2358" s="16"/>
      <c r="G2358" s="16">
        <v>0</v>
      </c>
      <c r="H2358" s="16"/>
      <c r="I2358" s="4"/>
      <c r="J2358" s="14"/>
      <c r="K2358" s="50" t="s">
        <v>98</v>
      </c>
      <c r="L2358" s="107">
        <f>L2297</f>
        <v>0</v>
      </c>
      <c r="M2358" s="16" t="s">
        <v>99</v>
      </c>
      <c r="N2358" s="16">
        <v>1366.5</v>
      </c>
      <c r="O2358" s="16"/>
      <c r="P2358" s="18"/>
      <c r="Q2358" s="14"/>
      <c r="R2358" s="18"/>
      <c r="S2358" s="16">
        <f>G2358</f>
        <v>0</v>
      </c>
      <c r="T2358" s="18">
        <f t="shared" si="786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87"/>
        <v>-1926.460000000021</v>
      </c>
      <c r="AA2358" s="15"/>
      <c r="AB2358" s="24"/>
      <c r="AC2358" s="15" t="str">
        <f t="shared" si="785"/>
        <v>COMMERCIALISTA</v>
      </c>
      <c r="AD2358" s="25"/>
      <c r="AE2358" s="62">
        <f t="shared" si="784"/>
        <v>0</v>
      </c>
      <c r="AF2358" s="63">
        <f t="shared" si="780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88"/>
        <v>0</v>
      </c>
      <c r="AP2358" s="15"/>
      <c r="AR2358" s="14"/>
      <c r="AS2358" s="18"/>
      <c r="AT2358" s="16">
        <v>0</v>
      </c>
      <c r="AU2358" s="18">
        <f t="shared" si="789"/>
        <v>0</v>
      </c>
      <c r="AV2358" s="15"/>
      <c r="AX2358" s="14"/>
      <c r="AY2358" s="18"/>
      <c r="AZ2358" s="16">
        <v>0</v>
      </c>
      <c r="BA2358" s="18">
        <f t="shared" si="790"/>
        <v>0</v>
      </c>
      <c r="BB2358" s="15"/>
      <c r="BD2358" s="14"/>
      <c r="BE2358" s="18"/>
      <c r="BF2358" s="16">
        <v>0</v>
      </c>
      <c r="BG2358" s="18">
        <f t="shared" si="791"/>
        <v>0</v>
      </c>
      <c r="BH2358" s="15"/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154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">
        <v>101</v>
      </c>
      <c r="L2359" s="107">
        <f>L2298</f>
        <v>0</v>
      </c>
      <c r="M2359" s="16" t="s">
        <v>102</v>
      </c>
      <c r="N2359" s="16">
        <v>0</v>
      </c>
      <c r="O2359" s="16">
        <f>O2298</f>
        <v>0</v>
      </c>
      <c r="P2359" s="18"/>
      <c r="Q2359" s="14"/>
      <c r="R2359" s="18"/>
      <c r="S2359" s="16">
        <f>G2359</f>
        <v>0</v>
      </c>
      <c r="T2359" s="18">
        <f t="shared" si="786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87"/>
        <v>-1926.460000000021</v>
      </c>
      <c r="AA2359" s="15"/>
      <c r="AB2359" s="24"/>
      <c r="AC2359" s="15" t="str">
        <f t="shared" si="785"/>
        <v>CASSA PREVIDENZA  AGENTI  + QUOTA GAA</v>
      </c>
      <c r="AD2359" s="25"/>
      <c r="AE2359" s="62">
        <f t="shared" si="784"/>
        <v>0</v>
      </c>
      <c r="AF2359" s="63">
        <f t="shared" si="780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88"/>
        <v>0</v>
      </c>
      <c r="AP2359" s="15"/>
      <c r="AR2359" s="14"/>
      <c r="AS2359" s="18"/>
      <c r="AT2359" s="16">
        <v>0</v>
      </c>
      <c r="AU2359" s="18">
        <f t="shared" si="789"/>
        <v>0</v>
      </c>
      <c r="AV2359" s="15"/>
      <c r="AX2359" s="14"/>
      <c r="AY2359" s="18"/>
      <c r="AZ2359" s="16">
        <v>0</v>
      </c>
      <c r="BA2359" s="18">
        <f t="shared" si="790"/>
        <v>0</v>
      </c>
      <c r="BB2359" s="15"/>
      <c r="BD2359" s="14"/>
      <c r="BE2359" s="18"/>
      <c r="BF2359" s="16">
        <v>0</v>
      </c>
      <c r="BG2359" s="18">
        <f t="shared" si="791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106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">
        <v>104</v>
      </c>
      <c r="L2360" s="107">
        <f>L2299</f>
        <v>0</v>
      </c>
      <c r="M2360" s="16" t="s">
        <v>105</v>
      </c>
      <c r="N2360" s="16">
        <v>631.5</v>
      </c>
      <c r="O2360" s="16"/>
      <c r="P2360" s="18"/>
      <c r="Q2360" s="14"/>
      <c r="R2360" s="18">
        <f>F2360</f>
        <v>14127.55</v>
      </c>
      <c r="S2360" s="16">
        <v>0</v>
      </c>
      <c r="T2360" s="18">
        <f t="shared" si="786"/>
        <v>97247.79</v>
      </c>
      <c r="U2360" s="15"/>
      <c r="W2360" s="14" t="s">
        <v>194</v>
      </c>
      <c r="X2360" s="18">
        <v>0</v>
      </c>
      <c r="Y2360" s="16"/>
      <c r="Z2360" s="18">
        <f t="shared" si="787"/>
        <v>-1926.460000000021</v>
      </c>
      <c r="AA2360" s="15"/>
      <c r="AB2360" s="24"/>
      <c r="AC2360" s="15" t="str">
        <f t="shared" si="785"/>
        <v>GIROCONTO PROVV. GENERALI</v>
      </c>
      <c r="AD2360" s="25"/>
      <c r="AE2360" s="62">
        <f t="shared" si="784"/>
        <v>0</v>
      </c>
      <c r="AF2360" s="63">
        <f t="shared" si="780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88"/>
        <v>0</v>
      </c>
      <c r="AP2360" s="15"/>
      <c r="AR2360" s="14"/>
      <c r="AS2360" s="18"/>
      <c r="AT2360" s="16"/>
      <c r="AU2360" s="18">
        <f t="shared" si="789"/>
        <v>0</v>
      </c>
      <c r="AV2360" s="15"/>
      <c r="AX2360" s="14"/>
      <c r="AY2360" s="18"/>
      <c r="AZ2360" s="16"/>
      <c r="BA2360" s="18">
        <f t="shared" si="790"/>
        <v>0</v>
      </c>
      <c r="BB2360" s="15"/>
      <c r="BD2360" s="14"/>
      <c r="BE2360" s="18">
        <f>H2360</f>
        <v>0</v>
      </c>
      <c r="BF2360" s="16"/>
      <c r="BG2360" s="18">
        <f t="shared" si="791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155</v>
      </c>
      <c r="D2361" s="16"/>
      <c r="E2361" s="16"/>
      <c r="F2361" s="1">
        <v>391.01</v>
      </c>
      <c r="G2361" s="16">
        <v>0</v>
      </c>
      <c r="H2361" s="16"/>
      <c r="I2361" s="4"/>
      <c r="J2361" s="14"/>
      <c r="K2361" s="50" t="s">
        <v>107</v>
      </c>
      <c r="L2361" s="107">
        <v>0</v>
      </c>
      <c r="M2361" s="16" t="s">
        <v>108</v>
      </c>
      <c r="N2361" s="16">
        <v>0</v>
      </c>
      <c r="O2361" s="16"/>
      <c r="P2361" s="18"/>
      <c r="Q2361" s="14"/>
      <c r="R2361" s="49">
        <f>F2361</f>
        <v>391.01</v>
      </c>
      <c r="S2361" s="16">
        <v>0</v>
      </c>
      <c r="T2361" s="18">
        <f t="shared" si="786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87"/>
        <v>-1926.460000000021</v>
      </c>
      <c r="AA2361" s="15"/>
      <c r="AB2361" s="24"/>
      <c r="AC2361" s="64" t="s">
        <v>156</v>
      </c>
      <c r="AD2361" s="65"/>
      <c r="AE2361" s="65">
        <f t="shared" si="784"/>
        <v>0</v>
      </c>
      <c r="AF2361" s="63">
        <f t="shared" si="780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88"/>
        <v>0</v>
      </c>
      <c r="AP2361" s="15"/>
      <c r="AR2361" s="14"/>
      <c r="AS2361" s="18"/>
      <c r="AT2361" s="16">
        <v>0</v>
      </c>
      <c r="AU2361" s="18">
        <f t="shared" si="789"/>
        <v>0</v>
      </c>
      <c r="AV2361" s="15"/>
      <c r="AX2361" s="14"/>
      <c r="AY2361" s="18"/>
      <c r="AZ2361" s="16">
        <v>0</v>
      </c>
      <c r="BA2361" s="18">
        <f t="shared" si="790"/>
        <v>0</v>
      </c>
      <c r="BB2361" s="15"/>
      <c r="BD2361" s="14"/>
      <c r="BE2361" s="18"/>
      <c r="BF2361" s="16">
        <v>0</v>
      </c>
      <c r="BG2361" s="18">
        <f t="shared" si="791"/>
        <v>0</v>
      </c>
      <c r="BH2361" s="15"/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112</v>
      </c>
      <c r="D2362" s="16"/>
      <c r="E2362" s="16"/>
      <c r="F2362" s="16"/>
      <c r="G2362" s="16">
        <v>0</v>
      </c>
      <c r="H2362" s="16"/>
      <c r="I2362" s="4"/>
      <c r="J2362" s="14"/>
      <c r="K2362" s="50" t="s">
        <v>110</v>
      </c>
      <c r="L2362" s="107">
        <v>0</v>
      </c>
      <c r="M2362" s="16" t="s">
        <v>111</v>
      </c>
      <c r="N2362" s="16">
        <v>0</v>
      </c>
      <c r="O2362" s="16"/>
      <c r="P2362" s="18"/>
      <c r="Q2362" s="14"/>
      <c r="R2362" s="18"/>
      <c r="S2362" s="16">
        <f>G2362</f>
        <v>0</v>
      </c>
      <c r="T2362" s="18">
        <f t="shared" si="786"/>
        <v>97638.799999999988</v>
      </c>
      <c r="U2362" s="15" t="s">
        <v>113</v>
      </c>
      <c r="W2362" s="14"/>
      <c r="X2362" s="18"/>
      <c r="Y2362" s="16">
        <v>0</v>
      </c>
      <c r="Z2362" s="18">
        <f t="shared" si="787"/>
        <v>-1926.460000000021</v>
      </c>
      <c r="AA2362" s="15"/>
      <c r="AB2362" s="24"/>
      <c r="AC2362" s="15" t="str">
        <f>C2362</f>
        <v>TASSE</v>
      </c>
      <c r="AD2362" s="25"/>
      <c r="AE2362" s="62">
        <f t="shared" si="784"/>
        <v>0</v>
      </c>
      <c r="AF2362" s="63">
        <f t="shared" si="780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88"/>
        <v>0</v>
      </c>
      <c r="AP2362" s="15"/>
      <c r="AR2362" s="14"/>
      <c r="AS2362" s="18">
        <v>0</v>
      </c>
      <c r="AT2362" s="16">
        <v>0</v>
      </c>
      <c r="AU2362" s="18">
        <f t="shared" si="789"/>
        <v>0</v>
      </c>
      <c r="AV2362" s="15"/>
      <c r="AX2362" s="14"/>
      <c r="AY2362" s="18">
        <v>0</v>
      </c>
      <c r="AZ2362" s="16">
        <v>0</v>
      </c>
      <c r="BA2362" s="18">
        <f t="shared" si="790"/>
        <v>0</v>
      </c>
      <c r="BB2362" s="15"/>
      <c r="BD2362" s="14"/>
      <c r="BE2362" s="18">
        <v>0</v>
      </c>
      <c r="BF2362" s="16">
        <v>0</v>
      </c>
      <c r="BG2362" s="18">
        <f t="shared" si="791"/>
        <v>0</v>
      </c>
      <c r="BH2362" s="15"/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114</v>
      </c>
      <c r="D2363" s="16"/>
      <c r="E2363" s="16"/>
      <c r="F2363" s="16">
        <v>0</v>
      </c>
      <c r="G2363" s="16">
        <v>0</v>
      </c>
      <c r="H2363" s="16"/>
      <c r="I2363" s="4"/>
      <c r="J2363" s="14"/>
      <c r="K2363" s="152" t="str">
        <f t="shared" ref="K2363:N2364" si="792">K2302</f>
        <v>TOTALE SOSPESI</v>
      </c>
      <c r="L2363" s="106">
        <f t="shared" si="792"/>
        <v>0</v>
      </c>
      <c r="M2363" s="162" t="str">
        <f t="shared" si="792"/>
        <v>TOTALE SOSPESI</v>
      </c>
      <c r="N2363" s="162">
        <f t="shared" si="792"/>
        <v>8150.87</v>
      </c>
      <c r="O2363" s="16"/>
      <c r="P2363" s="18"/>
      <c r="Q2363" s="14"/>
      <c r="R2363" s="18"/>
      <c r="S2363" s="16">
        <f>G2363</f>
        <v>0</v>
      </c>
      <c r="T2363" s="18">
        <f t="shared" si="786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87"/>
        <v>-1926.460000000021</v>
      </c>
      <c r="AA2363" s="15"/>
      <c r="AB2363" s="24"/>
      <c r="AC2363" s="15" t="str">
        <f>C2363</f>
        <v>PREL.  ACC. PER AMM-  GIGI</v>
      </c>
      <c r="AD2363" s="25"/>
      <c r="AE2363" s="62">
        <f t="shared" si="784"/>
        <v>0</v>
      </c>
      <c r="AF2363" s="63">
        <f t="shared" si="780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88"/>
        <v>0</v>
      </c>
      <c r="AP2363" s="15"/>
      <c r="AR2363" s="14"/>
      <c r="AS2363" s="18">
        <v>0</v>
      </c>
      <c r="AT2363" s="16">
        <v>0</v>
      </c>
      <c r="AU2363" s="18">
        <f t="shared" si="789"/>
        <v>0</v>
      </c>
      <c r="AV2363" s="15"/>
      <c r="AX2363" s="14"/>
      <c r="AY2363" s="18">
        <v>0</v>
      </c>
      <c r="AZ2363" s="16">
        <v>0</v>
      </c>
      <c r="BA2363" s="18">
        <f t="shared" si="790"/>
        <v>0</v>
      </c>
      <c r="BB2363" s="15"/>
      <c r="BD2363" s="14"/>
      <c r="BE2363" s="18">
        <v>0</v>
      </c>
      <c r="BF2363" s="16">
        <v>0</v>
      </c>
      <c r="BG2363" s="18">
        <f t="shared" si="791"/>
        <v>0</v>
      </c>
      <c r="BH2363" s="15"/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115</v>
      </c>
      <c r="D2364" s="16"/>
      <c r="E2364" s="16"/>
      <c r="F2364" s="16">
        <v>0</v>
      </c>
      <c r="G2364" s="16">
        <v>0</v>
      </c>
      <c r="H2364" s="16"/>
      <c r="I2364" s="4"/>
      <c r="J2364" s="14"/>
      <c r="K2364" s="50">
        <f t="shared" si="792"/>
        <v>0</v>
      </c>
      <c r="L2364" s="107">
        <f t="shared" si="792"/>
        <v>0</v>
      </c>
      <c r="M2364" s="16">
        <f t="shared" si="792"/>
        <v>0</v>
      </c>
      <c r="N2364" s="16">
        <f t="shared" si="792"/>
        <v>0</v>
      </c>
      <c r="O2364" s="16"/>
      <c r="P2364" s="18"/>
      <c r="Q2364" s="14"/>
      <c r="R2364" s="18">
        <v>0</v>
      </c>
      <c r="S2364" s="16">
        <f>G2364</f>
        <v>0</v>
      </c>
      <c r="T2364" s="18">
        <f t="shared" si="786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87"/>
        <v>-1926.460000000021</v>
      </c>
      <c r="AA2364" s="15"/>
      <c r="AB2364" s="24"/>
      <c r="AC2364" s="15" t="str">
        <f>C2364</f>
        <v>PREL.  ACC. PER AMM-. RENZO</v>
      </c>
      <c r="AD2364" s="25"/>
      <c r="AE2364" s="62">
        <f t="shared" si="784"/>
        <v>0</v>
      </c>
      <c r="AF2364" s="63">
        <f t="shared" si="780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88"/>
        <v>0</v>
      </c>
      <c r="AP2364" s="15"/>
      <c r="AR2364" s="14"/>
      <c r="AS2364" s="18">
        <v>0</v>
      </c>
      <c r="AT2364" s="16"/>
      <c r="AU2364" s="18">
        <f t="shared" si="789"/>
        <v>0</v>
      </c>
      <c r="AV2364" s="15"/>
      <c r="AX2364" s="14"/>
      <c r="AY2364" s="18">
        <v>0</v>
      </c>
      <c r="AZ2364" s="16"/>
      <c r="BA2364" s="18">
        <f t="shared" si="790"/>
        <v>0</v>
      </c>
      <c r="BB2364" s="15"/>
      <c r="BD2364" s="14"/>
      <c r="BE2364" s="18">
        <v>0</v>
      </c>
      <c r="BF2364" s="16"/>
      <c r="BG2364" s="18">
        <f t="shared" si="791"/>
        <v>0</v>
      </c>
      <c r="BH2364" s="15"/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/>
      <c r="B2365" s="15"/>
      <c r="C2365" s="15" t="s">
        <v>470</v>
      </c>
      <c r="D2365" s="16"/>
      <c r="E2365" s="16"/>
      <c r="F2365" s="16">
        <v>327</v>
      </c>
      <c r="G2365" s="16"/>
      <c r="H2365" s="16"/>
      <c r="I2365" s="4"/>
      <c r="J2365" s="14"/>
      <c r="K2365" s="50">
        <f>K2304</f>
        <v>0</v>
      </c>
      <c r="L2365" s="107">
        <f>L2304</f>
        <v>0</v>
      </c>
      <c r="M2365" s="16" t="s">
        <v>471</v>
      </c>
      <c r="N2365" s="16">
        <v>300.5</v>
      </c>
      <c r="O2365" s="16"/>
      <c r="P2365" s="18"/>
      <c r="Q2365" s="14"/>
      <c r="R2365" s="18">
        <v>0</v>
      </c>
      <c r="S2365" s="16">
        <v>0</v>
      </c>
      <c r="T2365" s="18">
        <f t="shared" si="786"/>
        <v>97638.799999999988</v>
      </c>
      <c r="U2365" s="15"/>
      <c r="W2365" s="14"/>
      <c r="X2365" s="18">
        <f>F2365</f>
        <v>327</v>
      </c>
      <c r="Y2365" s="16">
        <v>0</v>
      </c>
      <c r="Z2365" s="18">
        <f t="shared" si="787"/>
        <v>-1599.460000000021</v>
      </c>
      <c r="AA2365" s="15" t="str">
        <f>C2365</f>
        <v>BONIFICO  AGOS 19/2</v>
      </c>
      <c r="AB2365" s="24"/>
      <c r="AC2365" s="15"/>
      <c r="AD2365" s="25"/>
      <c r="AE2365" s="62"/>
      <c r="AF2365" s="63"/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88"/>
        <v>0</v>
      </c>
      <c r="AP2365" s="15"/>
      <c r="AR2365" s="14"/>
      <c r="AS2365" s="18">
        <v>0</v>
      </c>
      <c r="AT2365" s="16"/>
      <c r="AU2365" s="18">
        <f t="shared" si="789"/>
        <v>0</v>
      </c>
      <c r="AV2365" s="15"/>
      <c r="AX2365" s="14"/>
      <c r="AY2365" s="18">
        <v>0</v>
      </c>
      <c r="AZ2365" s="16"/>
      <c r="BA2365" s="18">
        <f t="shared" si="790"/>
        <v>0</v>
      </c>
      <c r="BB2365" s="15"/>
      <c r="BD2365" s="14"/>
      <c r="BE2365" s="18">
        <v>0</v>
      </c>
      <c r="BF2365" s="16"/>
      <c r="BG2365" s="18">
        <f t="shared" si="791"/>
        <v>0</v>
      </c>
      <c r="BH2365" s="15"/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/>
      <c r="C2366" s="16" t="s">
        <v>472</v>
      </c>
      <c r="D2366" s="16"/>
      <c r="E2366" s="16"/>
      <c r="F2366" s="16">
        <v>8901.3700000000008</v>
      </c>
      <c r="G2366" s="16"/>
      <c r="H2366" s="16">
        <v>0</v>
      </c>
      <c r="I2366" s="4"/>
      <c r="J2366" s="14"/>
      <c r="K2366" s="50">
        <f>K2305</f>
        <v>0</v>
      </c>
      <c r="L2366" s="107">
        <f>L2305</f>
        <v>0</v>
      </c>
      <c r="M2366" s="16" t="s">
        <v>473</v>
      </c>
      <c r="N2366" s="16">
        <v>333</v>
      </c>
      <c r="O2366" s="16"/>
      <c r="P2366" s="18"/>
      <c r="Q2366" s="14"/>
      <c r="R2366" s="18">
        <v>0</v>
      </c>
      <c r="S2366" s="16">
        <v>0</v>
      </c>
      <c r="T2366" s="18">
        <f t="shared" si="786"/>
        <v>97638.799999999988</v>
      </c>
      <c r="U2366" s="15"/>
      <c r="W2366" s="14"/>
      <c r="X2366" s="18">
        <f>F2366</f>
        <v>8901.3700000000008</v>
      </c>
      <c r="Y2366" s="16"/>
      <c r="Z2366" s="18">
        <f t="shared" si="787"/>
        <v>7301.9099999999798</v>
      </c>
      <c r="AA2366" s="15"/>
      <c r="AB2366" s="24"/>
      <c r="AC2366" s="15"/>
      <c r="AD2366" s="25"/>
      <c r="AE2366" s="62"/>
      <c r="AF2366" s="63"/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88"/>
        <v>0</v>
      </c>
      <c r="AP2366" s="15"/>
      <c r="AR2366" s="14"/>
      <c r="AS2366" s="18">
        <v>0</v>
      </c>
      <c r="AT2366" s="16"/>
      <c r="AU2366" s="18">
        <f t="shared" si="789"/>
        <v>0</v>
      </c>
      <c r="AV2366" s="15"/>
      <c r="AX2366" s="14"/>
      <c r="AY2366" s="18">
        <v>0</v>
      </c>
      <c r="AZ2366" s="16"/>
      <c r="BA2366" s="18">
        <f t="shared" si="790"/>
        <v>0</v>
      </c>
      <c r="BB2366" s="15"/>
      <c r="BD2366" s="14"/>
      <c r="BE2366" s="18">
        <v>0</v>
      </c>
      <c r="BF2366" s="16"/>
      <c r="BG2366" s="18">
        <f t="shared" si="791"/>
        <v>0</v>
      </c>
      <c r="BH2366" s="15"/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/>
      <c r="B2367" s="15"/>
      <c r="C2367" s="15" t="s">
        <v>474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475</v>
      </c>
      <c r="L2367" s="107">
        <v>412</v>
      </c>
      <c r="M2367" s="16" t="s">
        <v>476</v>
      </c>
      <c r="N2367" s="16">
        <v>1117</v>
      </c>
      <c r="O2367" s="16"/>
      <c r="P2367" s="18"/>
      <c r="Q2367" s="14"/>
      <c r="R2367" s="18">
        <v>0</v>
      </c>
      <c r="S2367" s="16">
        <v>0</v>
      </c>
      <c r="T2367" s="18">
        <f t="shared" si="786"/>
        <v>97638.799999999988</v>
      </c>
      <c r="U2367" s="15"/>
      <c r="W2367" s="14"/>
      <c r="X2367" s="18">
        <v>0</v>
      </c>
      <c r="Y2367" s="16"/>
      <c r="Z2367" s="18">
        <f t="shared" si="787"/>
        <v>7301.9099999999798</v>
      </c>
      <c r="AA2367" s="15"/>
      <c r="AB2367" s="24"/>
      <c r="AC2367" s="15"/>
      <c r="AD2367" s="25"/>
      <c r="AE2367" s="62"/>
      <c r="AF2367" s="63"/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88"/>
        <v>0</v>
      </c>
      <c r="AP2367" s="15"/>
      <c r="AR2367" s="14"/>
      <c r="AS2367" s="18">
        <v>0</v>
      </c>
      <c r="AT2367" s="16"/>
      <c r="AU2367" s="18">
        <f t="shared" si="789"/>
        <v>0</v>
      </c>
      <c r="AV2367" s="15"/>
      <c r="AX2367" s="14"/>
      <c r="AY2367" s="18">
        <v>0</v>
      </c>
      <c r="AZ2367" s="16"/>
      <c r="BA2367" s="18">
        <f t="shared" si="790"/>
        <v>0</v>
      </c>
      <c r="BB2367" s="15"/>
      <c r="BD2367" s="14"/>
      <c r="BE2367" s="18">
        <v>0</v>
      </c>
      <c r="BF2367" s="16"/>
      <c r="BG2367" s="18">
        <f t="shared" si="791"/>
        <v>0</v>
      </c>
      <c r="BH2367" s="15"/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116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/>
      <c r="Q2368" s="14"/>
      <c r="R2368" s="18">
        <v>0</v>
      </c>
      <c r="S2368" s="16">
        <v>0</v>
      </c>
      <c r="T2368" s="18">
        <f t="shared" si="786"/>
        <v>97638.799999999988</v>
      </c>
      <c r="U2368" s="15"/>
      <c r="W2368" s="14"/>
      <c r="X2368" s="18">
        <v>0</v>
      </c>
      <c r="Y2368" s="16">
        <v>0</v>
      </c>
      <c r="Z2368" s="18">
        <f t="shared" si="787"/>
        <v>7301.9099999999798</v>
      </c>
      <c r="AA2368" s="15" t="str">
        <f>C2368</f>
        <v>VERSAMENTO</v>
      </c>
      <c r="AB2368" s="24"/>
      <c r="AC2368" s="15"/>
      <c r="AD2368" s="25"/>
      <c r="AE2368" s="62"/>
      <c r="AF2368" s="63"/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88"/>
        <v>0</v>
      </c>
      <c r="AP2368" s="15"/>
      <c r="AR2368" s="14"/>
      <c r="AS2368" s="18">
        <v>0</v>
      </c>
      <c r="AT2368" s="16"/>
      <c r="AU2368" s="18">
        <f t="shared" si="789"/>
        <v>0</v>
      </c>
      <c r="AV2368" s="15"/>
      <c r="AX2368" s="14"/>
      <c r="AY2368" s="18">
        <v>0</v>
      </c>
      <c r="AZ2368" s="16"/>
      <c r="BA2368" s="18">
        <f t="shared" si="790"/>
        <v>0</v>
      </c>
      <c r="BB2368" s="15"/>
      <c r="BD2368" s="14"/>
      <c r="BE2368" s="18">
        <v>0</v>
      </c>
      <c r="BF2368" s="16"/>
      <c r="BG2368" s="18">
        <f t="shared" si="791"/>
        <v>0</v>
      </c>
      <c r="BH2368" s="15"/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116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119</v>
      </c>
      <c r="L2369" s="16">
        <f>SUM(L2356:L2368)</f>
        <v>526.5</v>
      </c>
      <c r="M2369" s="16" t="s">
        <v>477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6"/>
        <v>97638.799999999988</v>
      </c>
      <c r="U2369" s="15"/>
      <c r="W2369" s="14"/>
      <c r="X2369" s="18">
        <v>0</v>
      </c>
      <c r="Y2369" s="16"/>
      <c r="Z2369" s="18">
        <f t="shared" si="787"/>
        <v>7301.9099999999798</v>
      </c>
      <c r="AA2369" s="15" t="str">
        <f>C2369</f>
        <v>VERSAMENTO</v>
      </c>
      <c r="AB2369" s="24"/>
      <c r="AC2369" s="15"/>
      <c r="AD2369" s="25"/>
      <c r="AE2369" s="62"/>
      <c r="AF2369" s="63"/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88"/>
        <v>0</v>
      </c>
      <c r="AP2369" s="15"/>
      <c r="AR2369" s="14"/>
      <c r="AS2369" s="18">
        <v>0</v>
      </c>
      <c r="AT2369" s="16"/>
      <c r="AU2369" s="18">
        <f t="shared" si="789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790"/>
        <v>0</v>
      </c>
      <c r="BB2369" s="15"/>
      <c r="BD2369" s="14"/>
      <c r="BE2369" s="18">
        <v>0</v>
      </c>
      <c r="BF2369" s="16"/>
      <c r="BG2369" s="18">
        <f t="shared" si="791"/>
        <v>0</v>
      </c>
      <c r="BH2369" s="15"/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175</v>
      </c>
      <c r="D2370" s="16"/>
      <c r="E2370" s="16"/>
      <c r="F2370" s="16"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13257.38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786"/>
        <v>97638.799999999988</v>
      </c>
      <c r="U2370" s="15"/>
      <c r="W2370" s="14"/>
      <c r="X2370" s="18">
        <f>F2370</f>
        <v>8666.23</v>
      </c>
      <c r="Y2370" s="16">
        <f>G2370</f>
        <v>14127.55</v>
      </c>
      <c r="Z2370" s="18">
        <f t="shared" si="787"/>
        <v>1840.5899999999801</v>
      </c>
      <c r="AA2370" s="15" t="str">
        <f>C2370</f>
        <v>BONIFICI</v>
      </c>
      <c r="AB2370" s="24"/>
      <c r="AC2370" s="15"/>
      <c r="AD2370" s="25"/>
      <c r="AE2370" s="62"/>
      <c r="AF2370" s="63"/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88"/>
        <v>0</v>
      </c>
      <c r="AP2370" s="15"/>
      <c r="AR2370" s="14"/>
      <c r="AS2370" s="18">
        <v>0</v>
      </c>
      <c r="AT2370" s="16"/>
      <c r="AU2370" s="18">
        <f t="shared" si="789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0"/>
        <v>0</v>
      </c>
      <c r="BB2370" s="15"/>
      <c r="BD2370" s="14"/>
      <c r="BE2370" s="18">
        <v>0</v>
      </c>
      <c r="BF2370" s="16"/>
      <c r="BG2370" s="18">
        <f t="shared" si="791"/>
        <v>0</v>
      </c>
      <c r="BH2370" s="15"/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120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-2661.12</v>
      </c>
      <c r="I2371" s="4"/>
      <c r="J2371" s="14"/>
      <c r="K2371" s="53">
        <f>A2320</f>
        <v>45343</v>
      </c>
      <c r="L2371" s="3">
        <f>D2320+D2321-E2325+D2322-E2322+D2325-E2320+B2323</f>
        <v>23407.64</v>
      </c>
      <c r="M2371" s="3"/>
      <c r="N2371" s="3"/>
      <c r="O2371" s="16"/>
      <c r="P2371" s="18"/>
      <c r="Q2371" s="14"/>
      <c r="R2371" s="18"/>
      <c r="S2371" s="16"/>
      <c r="T2371" s="18">
        <f t="shared" si="786"/>
        <v>97638.799999999988</v>
      </c>
      <c r="U2371" s="15"/>
      <c r="W2371" s="14"/>
      <c r="X2371" s="18"/>
      <c r="Y2371" s="1">
        <f>G2371</f>
        <v>391.01</v>
      </c>
      <c r="Z2371" s="18">
        <f t="shared" si="787"/>
        <v>1449.5799999999801</v>
      </c>
      <c r="AA2371" s="15" t="str">
        <f>C2371</f>
        <v>PREL .PROVVIGIONI MATURATE</v>
      </c>
      <c r="AB2371" s="24"/>
      <c r="AC2371" s="15" t="s">
        <v>163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88"/>
        <v>0</v>
      </c>
      <c r="AP2371" s="15"/>
      <c r="AR2371" s="14"/>
      <c r="AS2371" s="18"/>
      <c r="AT2371" s="25">
        <v>0</v>
      </c>
      <c r="AU2371" s="18">
        <f t="shared" si="789"/>
        <v>0</v>
      </c>
      <c r="AV2371" s="15"/>
      <c r="AX2371" s="14"/>
      <c r="AY2371" s="18"/>
      <c r="AZ2371" s="25">
        <v>0</v>
      </c>
      <c r="BA2371" s="18">
        <f t="shared" si="790"/>
        <v>0</v>
      </c>
      <c r="BB2371" s="15"/>
      <c r="BD2371" s="14"/>
      <c r="BE2371" s="18"/>
      <c r="BF2371" s="25">
        <v>0</v>
      </c>
      <c r="BG2371" s="18">
        <f t="shared" si="791"/>
        <v>0</v>
      </c>
      <c r="BH2371" s="15"/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121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/>
      <c r="N2372" s="16"/>
      <c r="O2372" s="16"/>
      <c r="P2372" s="18"/>
      <c r="Q2372" s="14"/>
      <c r="R2372" s="18"/>
      <c r="S2372" s="16">
        <f>G2372</f>
        <v>0</v>
      </c>
      <c r="T2372" s="18">
        <f t="shared" si="786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87"/>
        <v>1449.5799999999801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88"/>
        <v>0</v>
      </c>
      <c r="AP2372" s="15"/>
      <c r="AR2372" s="14"/>
      <c r="AS2372" s="18"/>
      <c r="AT2372" s="16"/>
      <c r="AU2372" s="18">
        <f t="shared" si="789"/>
        <v>0</v>
      </c>
      <c r="AV2372" s="15"/>
      <c r="AX2372" s="14"/>
      <c r="AY2372" s="18"/>
      <c r="AZ2372" s="16"/>
      <c r="BA2372" s="18">
        <f t="shared" si="790"/>
        <v>0</v>
      </c>
      <c r="BB2372" s="15"/>
      <c r="BD2372" s="14"/>
      <c r="BE2372" s="18"/>
      <c r="BF2372" s="16"/>
      <c r="BG2372" s="18">
        <f t="shared" si="791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/>
      <c r="B2373" s="15"/>
      <c r="C2373" s="15" t="s">
        <v>122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6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87"/>
        <v>1449.5799999999801</v>
      </c>
      <c r="AA2373" s="15"/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88"/>
        <v>0</v>
      </c>
      <c r="AP2373" s="15"/>
      <c r="AR2373" s="14"/>
      <c r="AS2373" s="18"/>
      <c r="AT2373" s="16">
        <v>0</v>
      </c>
      <c r="AU2373" s="18">
        <f t="shared" si="789"/>
        <v>0</v>
      </c>
      <c r="AV2373" s="15"/>
      <c r="AX2373" s="14"/>
      <c r="AY2373" s="18"/>
      <c r="AZ2373" s="16">
        <v>0</v>
      </c>
      <c r="BA2373" s="18">
        <f t="shared" si="790"/>
        <v>0</v>
      </c>
      <c r="BB2373" s="15"/>
      <c r="BD2373" s="14"/>
      <c r="BE2373" s="18"/>
      <c r="BF2373" s="16">
        <v>0</v>
      </c>
      <c r="BG2373" s="18">
        <f t="shared" si="791"/>
        <v>0</v>
      </c>
      <c r="BH2373" s="15"/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/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123</v>
      </c>
      <c r="L2374" s="3">
        <f>SUM(L2354:L2368)+N2353+L2370+L2371</f>
        <v>136279.89999999997</v>
      </c>
      <c r="M2374" s="3">
        <f>SUM(O2323:O2342)+N2352</f>
        <v>92584.44</v>
      </c>
      <c r="N2374" s="16"/>
      <c r="O2374" s="16"/>
      <c r="P2374" s="18"/>
      <c r="Q2374" s="14"/>
      <c r="R2374" s="18"/>
      <c r="S2374" s="16">
        <v>0</v>
      </c>
      <c r="T2374" s="18">
        <f t="shared" si="786"/>
        <v>97638.799999999988</v>
      </c>
      <c r="U2374" s="15"/>
      <c r="W2374" s="14"/>
      <c r="X2374" s="18">
        <v>0</v>
      </c>
      <c r="Y2374" s="16">
        <v>0</v>
      </c>
      <c r="Z2374" s="18">
        <f t="shared" si="787"/>
        <v>1449.5799999999801</v>
      </c>
      <c r="AA2374" s="15"/>
      <c r="AB2374" s="24"/>
      <c r="AC2374" s="15">
        <f>C2374</f>
        <v>0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119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88"/>
        <v>0</v>
      </c>
      <c r="AP2374" s="15"/>
      <c r="AR2374" s="14"/>
      <c r="AS2374" s="18"/>
      <c r="AT2374" s="16">
        <v>0</v>
      </c>
      <c r="AU2374" s="18">
        <f t="shared" si="789"/>
        <v>0</v>
      </c>
      <c r="AV2374" s="16"/>
      <c r="AX2374" s="14"/>
      <c r="AY2374" s="18"/>
      <c r="AZ2374" s="16">
        <v>0</v>
      </c>
      <c r="BA2374" s="18">
        <f t="shared" si="790"/>
        <v>0</v>
      </c>
      <c r="BB2374" s="15"/>
      <c r="BD2374" s="14"/>
      <c r="BE2374" s="18"/>
      <c r="BF2374" s="16">
        <v>0</v>
      </c>
      <c r="BG2374" s="18">
        <f t="shared" si="791"/>
        <v>0</v>
      </c>
      <c r="BH2374" s="15"/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146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-10787.809999999998</v>
      </c>
      <c r="J2375" s="14"/>
      <c r="K2375" s="6" t="s">
        <v>124</v>
      </c>
      <c r="L2375" s="3">
        <f>L2374-M2374</f>
        <v>43695.459999999963</v>
      </c>
      <c r="M2375" s="16"/>
      <c r="N2375" s="16"/>
      <c r="O2375" s="16"/>
      <c r="P2375" s="18"/>
      <c r="Q2375" s="14"/>
      <c r="R2375" s="18"/>
      <c r="S2375" s="16">
        <v>0</v>
      </c>
      <c r="T2375" s="18">
        <f t="shared" si="786"/>
        <v>97638.799999999988</v>
      </c>
      <c r="U2375" s="15"/>
      <c r="W2375" s="14"/>
      <c r="X2375" s="18">
        <v>0</v>
      </c>
      <c r="Y2375" s="16">
        <v>0</v>
      </c>
      <c r="Z2375" s="18">
        <f t="shared" si="787"/>
        <v>1449.5799999999801</v>
      </c>
      <c r="AA2375" s="15"/>
      <c r="AB2375" s="24"/>
      <c r="AC2375" s="71" t="s">
        <v>201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125</v>
      </c>
      <c r="AI2375" s="26"/>
      <c r="AJ2375" s="25">
        <f>SUM(AJ2321:AJ2374)</f>
        <v>0</v>
      </c>
      <c r="AL2375" s="14"/>
      <c r="AM2375" s="18"/>
      <c r="AN2375" s="16"/>
      <c r="AO2375" s="18">
        <f t="shared" si="788"/>
        <v>0</v>
      </c>
      <c r="AP2375" s="15"/>
      <c r="AR2375" s="14"/>
      <c r="AS2375" s="18"/>
      <c r="AT2375" s="16">
        <v>0</v>
      </c>
      <c r="AU2375" s="18">
        <f t="shared" si="789"/>
        <v>0</v>
      </c>
      <c r="AV2375" s="15"/>
      <c r="AX2375" s="14"/>
      <c r="AY2375" s="18"/>
      <c r="AZ2375" s="16"/>
      <c r="BA2375" s="18">
        <f t="shared" si="790"/>
        <v>0</v>
      </c>
      <c r="BB2375" s="15"/>
      <c r="BD2375" s="14"/>
      <c r="BE2375" s="18"/>
      <c r="BF2375" s="16"/>
      <c r="BG2375" s="18">
        <f t="shared" si="791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148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161512.06</v>
      </c>
      <c r="M2376" s="16"/>
      <c r="N2376" s="16"/>
      <c r="O2376" s="56"/>
      <c r="P2376" s="18"/>
      <c r="Q2376" s="14"/>
      <c r="R2376" s="18"/>
      <c r="S2376" s="16">
        <v>0</v>
      </c>
      <c r="T2376" s="18">
        <f t="shared" si="786"/>
        <v>97638.799999999988</v>
      </c>
      <c r="U2376" s="15"/>
      <c r="W2376" s="14"/>
      <c r="X2376" s="18"/>
      <c r="Y2376" s="16">
        <v>0</v>
      </c>
      <c r="Z2376" s="18">
        <f t="shared" si="787"/>
        <v>1449.5799999999801</v>
      </c>
      <c r="AA2376" s="15"/>
      <c r="AB2376" s="24"/>
      <c r="AC2376" s="71" t="s">
        <v>167</v>
      </c>
      <c r="AD2376" s="65"/>
      <c r="AE2376" s="65">
        <f>G2376</f>
        <v>0</v>
      </c>
      <c r="AF2376" s="63">
        <f>AF2315+AD2320+AD2321</f>
        <v>97202.669999999984</v>
      </c>
      <c r="AG2376" s="25"/>
      <c r="AH2376" s="24"/>
      <c r="AI2376" s="26"/>
      <c r="AJ2376" s="25"/>
      <c r="AL2376" s="14"/>
      <c r="AM2376" s="18"/>
      <c r="AN2376" s="16"/>
      <c r="AO2376" s="18">
        <f t="shared" si="788"/>
        <v>0</v>
      </c>
      <c r="AP2376" s="15"/>
      <c r="AR2376" s="14"/>
      <c r="AS2376" s="18"/>
      <c r="AT2376" s="16"/>
      <c r="AU2376" s="18">
        <f t="shared" si="789"/>
        <v>0</v>
      </c>
      <c r="AV2376" s="15"/>
      <c r="AX2376" s="14"/>
      <c r="AY2376" s="18"/>
      <c r="AZ2376" s="16"/>
      <c r="BA2376" s="18">
        <f t="shared" si="790"/>
        <v>0</v>
      </c>
      <c r="BB2376" s="15"/>
      <c r="BD2376" s="14"/>
      <c r="BE2376" s="18"/>
      <c r="BF2376" s="16"/>
      <c r="BG2376" s="18">
        <f t="shared" si="791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77138.229999999981</v>
      </c>
      <c r="B2377" s="44">
        <f>D2325-D2327+B2316</f>
        <v>0</v>
      </c>
      <c r="C2377" s="57" t="s">
        <v>127</v>
      </c>
      <c r="D2377" s="44">
        <f>D2320-D2323-E2320+D2316</f>
        <v>57972.860000000008</v>
      </c>
      <c r="E2377" s="44">
        <f>D2321-D2326+E2316</f>
        <v>24334.520000000004</v>
      </c>
      <c r="F2377" s="72">
        <f>D2323+D2324+D2326+F2316-E2324</f>
        <v>20466.71</v>
      </c>
      <c r="G2377" s="81">
        <f>D2323+D2324-E2324+D2326+G2316</f>
        <v>20466.71</v>
      </c>
      <c r="H2377" s="44">
        <f>G2371+G2370+H2316</f>
        <v>31184.519999999997</v>
      </c>
      <c r="I2377" s="79">
        <f>G2377-H2377</f>
        <v>-10717.809999999998</v>
      </c>
      <c r="J2377" s="58"/>
      <c r="K2377" s="6" t="s">
        <v>128</v>
      </c>
      <c r="L2377" s="3">
        <f>L2375-L2376</f>
        <v>-117816.60000000003</v>
      </c>
      <c r="M2377" s="27" t="s">
        <v>168</v>
      </c>
      <c r="N2377" s="27">
        <f>O2377-L2376</f>
        <v>-134271.46000000002</v>
      </c>
      <c r="O2377" s="44">
        <f>Z2377+AU2377+N2353+SUM(L2356:L2367)+SUM(N2357:N2367)+L2371-D2323-D2326-D2322+E2324</f>
        <v>27240.599999999984</v>
      </c>
      <c r="P2377" s="18"/>
      <c r="Q2377" s="58"/>
      <c r="R2377" s="59"/>
      <c r="S2377" s="44"/>
      <c r="T2377" s="59">
        <f t="shared" si="786"/>
        <v>97638.799999999988</v>
      </c>
      <c r="U2377" s="57"/>
      <c r="W2377" s="58"/>
      <c r="X2377" s="59"/>
      <c r="Y2377" s="44"/>
      <c r="Z2377" s="59">
        <f t="shared" si="787"/>
        <v>1449.5799999999801</v>
      </c>
      <c r="AA2377" s="57"/>
      <c r="AB2377" s="60"/>
      <c r="AC2377" s="60" t="s">
        <v>129</v>
      </c>
      <c r="AD2377" s="23">
        <f>SUM(AD2320:AD2376)-SUM(AE2320:AE2374)+AD2316</f>
        <v>25457.740000000009</v>
      </c>
      <c r="AE2377" s="23">
        <f>AF2363+AF2364</f>
        <v>11860</v>
      </c>
      <c r="AF2377" s="23">
        <f>AD2377+AE2377</f>
        <v>37317.740000000005</v>
      </c>
      <c r="AG2377" s="23" t="s">
        <v>169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88"/>
        <v>0</v>
      </c>
      <c r="AP2377" s="57"/>
      <c r="AR2377" s="58"/>
      <c r="AS2377" s="59"/>
      <c r="AT2377" s="44"/>
      <c r="AU2377" s="59">
        <f t="shared" si="789"/>
        <v>0</v>
      </c>
      <c r="AV2377" s="57"/>
      <c r="AX2377" s="58"/>
      <c r="AY2377" s="59"/>
      <c r="AZ2377" s="44"/>
      <c r="BA2377" s="59">
        <f t="shared" si="790"/>
        <v>0</v>
      </c>
      <c r="BB2377" s="57"/>
      <c r="BD2377" s="58"/>
      <c r="BE2377" s="59"/>
      <c r="BF2377" s="44"/>
      <c r="BG2377" s="59">
        <f t="shared" si="791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202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8"/>
    </row>
    <row r="2380" spans="1:69" ht="16.8" customHeight="1" x14ac:dyDescent="0.35">
      <c r="A2380" s="2" t="s">
        <v>0</v>
      </c>
      <c r="B2380" s="2"/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130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170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171</v>
      </c>
      <c r="BP2380" s="8" t="s">
        <v>0</v>
      </c>
      <c r="BQ2380" s="9" t="s">
        <v>172</v>
      </c>
    </row>
    <row r="2381" spans="1:69" ht="16.8" customHeight="1" x14ac:dyDescent="0.35">
      <c r="A2381" s="14">
        <v>45344</v>
      </c>
      <c r="B2381" s="15" t="s">
        <v>173</v>
      </c>
      <c r="C2381" s="15" t="s">
        <v>177</v>
      </c>
      <c r="D2381" s="16">
        <v>15658.98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4630.08</v>
      </c>
      <c r="M2381" s="16"/>
      <c r="N2381" s="82">
        <f>L2381+L2382-M2382</f>
        <v>4630.08</v>
      </c>
      <c r="O2381" s="80">
        <f>D2384+D2387+D2385-E2385-E2384+O2320</f>
        <v>96109.14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1449.5799999999801</v>
      </c>
      <c r="AA2381" s="15"/>
      <c r="AB2381" s="19">
        <f>A2381</f>
        <v>45344</v>
      </c>
      <c r="AC2381" s="12" t="s">
        <v>25</v>
      </c>
      <c r="AD2381" s="11">
        <f>N2381</f>
        <v>4630.08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175</v>
      </c>
      <c r="BM2381" s="88">
        <f>BK2381</f>
        <v>45344</v>
      </c>
      <c r="BN2381" s="24" t="s">
        <v>175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179</v>
      </c>
      <c r="D2382" s="16">
        <v>2411.6</v>
      </c>
      <c r="E2382" s="16"/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3">(R2382-S2382)+T2381</f>
        <v>97638.799999999988</v>
      </c>
      <c r="U2382" s="15"/>
      <c r="W2382" s="14"/>
      <c r="X2382" s="18"/>
      <c r="Y2382" s="16"/>
      <c r="Z2382" s="18">
        <f t="shared" ref="Z2382:Z2413" si="794">(X2382-Y2382)+Z2381</f>
        <v>1449.5799999999801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5">(AM2382-AN2382)+AO2381</f>
        <v>0</v>
      </c>
      <c r="AP2382" s="15"/>
      <c r="AR2382" s="14"/>
      <c r="AS2382" s="18"/>
      <c r="AT2382" s="16"/>
      <c r="AU2382" s="18">
        <f t="shared" ref="AU2382:AU2413" si="796">(AS2382-AT2382)+AU2381</f>
        <v>0</v>
      </c>
      <c r="AV2382" s="15"/>
      <c r="AX2382" s="14"/>
      <c r="AY2382" s="18"/>
      <c r="AZ2382" s="16"/>
      <c r="BA2382" s="18">
        <f t="shared" ref="BA2382:BA2413" si="797">(AY2382-AZ2382)+BA2381</f>
        <v>0</v>
      </c>
      <c r="BB2382" s="15"/>
      <c r="BD2382" s="14"/>
      <c r="BE2382" s="18"/>
      <c r="BF2382" s="16"/>
      <c r="BG2382" s="18">
        <f t="shared" ref="BG2382:BG2413" si="798">(BE2382-BF2382)+BG2381</f>
        <v>0</v>
      </c>
      <c r="BH2382" s="15"/>
      <c r="BJ2382" s="86">
        <v>0</v>
      </c>
      <c r="BK2382" s="90"/>
      <c r="BL2382" s="24">
        <v>0</v>
      </c>
      <c r="BM2382" s="91"/>
      <c r="BN2382" s="24">
        <v>0</v>
      </c>
      <c r="BO2382" s="24">
        <v>0</v>
      </c>
      <c r="BP2382" s="91"/>
      <c r="BQ2382" s="124"/>
    </row>
    <row r="2383" spans="1:69" ht="16.8" customHeight="1" x14ac:dyDescent="0.35">
      <c r="A2383" s="15"/>
      <c r="B2383" s="15"/>
      <c r="C2383" s="15" t="s">
        <v>177</v>
      </c>
      <c r="D2383" s="16">
        <v>15202.98</v>
      </c>
      <c r="E2383" s="16">
        <v>763</v>
      </c>
      <c r="F2383" s="16"/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28788.240000000002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3"/>
        <v>97638.799999999988</v>
      </c>
      <c r="U2383" s="15"/>
      <c r="W2383" s="14"/>
      <c r="X2383" s="18"/>
      <c r="Y2383" s="16"/>
      <c r="Z2383" s="18">
        <f t="shared" si="794"/>
        <v>1449.5799999999801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5"/>
        <v>0</v>
      </c>
      <c r="AP2383" s="15"/>
      <c r="AR2383" s="14"/>
      <c r="AS2383" s="18"/>
      <c r="AT2383" s="16"/>
      <c r="AU2383" s="18">
        <f t="shared" si="796"/>
        <v>0</v>
      </c>
      <c r="AV2383" s="15"/>
      <c r="AX2383" s="14"/>
      <c r="AY2383" s="18"/>
      <c r="AZ2383" s="16"/>
      <c r="BA2383" s="18">
        <f t="shared" si="797"/>
        <v>0</v>
      </c>
      <c r="BB2383" s="15"/>
      <c r="BD2383" s="14"/>
      <c r="BE2383" s="18"/>
      <c r="BF2383" s="16"/>
      <c r="BG2383" s="18">
        <f t="shared" si="798"/>
        <v>0</v>
      </c>
      <c r="BH2383" s="15"/>
      <c r="BJ2383" s="86">
        <v>0</v>
      </c>
      <c r="BK2383" s="90"/>
      <c r="BL2383" s="24">
        <v>0</v>
      </c>
      <c r="BM2383" s="91"/>
      <c r="BN2383" s="24">
        <v>0</v>
      </c>
      <c r="BO2383" s="24">
        <v>0</v>
      </c>
      <c r="BP2383" s="91"/>
      <c r="BQ2383" s="124"/>
    </row>
    <row r="2384" spans="1:69" ht="16.8" customHeight="1" x14ac:dyDescent="0.35">
      <c r="A2384" s="15"/>
      <c r="B2384" s="15">
        <v>0</v>
      </c>
      <c r="C2384" s="15" t="s">
        <v>178</v>
      </c>
      <c r="D2384" s="16">
        <v>0</v>
      </c>
      <c r="E2384" s="16"/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463.00800000000004</v>
      </c>
      <c r="N2384" s="16">
        <f>G2423</f>
        <v>0</v>
      </c>
      <c r="O2384" s="16">
        <f t="shared" ref="O2384:O2403" si="799">O2323+M2384-N2384</f>
        <v>29052.17500000001</v>
      </c>
      <c r="P2384" s="18">
        <f t="shared" ref="P2384:P2403" si="800">P2323+M2384</f>
        <v>10183.275</v>
      </c>
      <c r="Q2384" s="14"/>
      <c r="R2384" s="18"/>
      <c r="S2384" s="16"/>
      <c r="T2384" s="18">
        <f t="shared" si="793"/>
        <v>97638.799999999988</v>
      </c>
      <c r="U2384" s="15"/>
      <c r="W2384" s="14"/>
      <c r="X2384" s="18"/>
      <c r="Y2384" s="16"/>
      <c r="Z2384" s="18">
        <f t="shared" si="794"/>
        <v>1449.5799999999801</v>
      </c>
      <c r="AA2384" s="15"/>
      <c r="AB2384" s="24"/>
      <c r="AC2384" s="24"/>
      <c r="AD2384" s="25"/>
      <c r="AE2384" s="25"/>
      <c r="AF2384" s="25"/>
      <c r="AG2384" s="25"/>
      <c r="AH2384" s="17"/>
      <c r="AI2384" s="16">
        <v>0</v>
      </c>
      <c r="AJ2384" s="25"/>
      <c r="AL2384" s="14"/>
      <c r="AM2384" s="18"/>
      <c r="AN2384" s="16"/>
      <c r="AO2384" s="18">
        <f t="shared" si="795"/>
        <v>0</v>
      </c>
      <c r="AP2384" s="15"/>
      <c r="AR2384" s="14"/>
      <c r="AS2384" s="18"/>
      <c r="AT2384" s="16"/>
      <c r="AU2384" s="18">
        <f t="shared" si="796"/>
        <v>0</v>
      </c>
      <c r="AV2384" s="15"/>
      <c r="AX2384" s="14"/>
      <c r="AY2384" s="18"/>
      <c r="AZ2384" s="16"/>
      <c r="BA2384" s="18">
        <f t="shared" si="797"/>
        <v>0</v>
      </c>
      <c r="BB2384" s="15"/>
      <c r="BD2384" s="14"/>
      <c r="BE2384" s="18"/>
      <c r="BF2384" s="16"/>
      <c r="BG2384" s="18">
        <f t="shared" si="798"/>
        <v>0</v>
      </c>
      <c r="BH2384" s="15"/>
      <c r="BJ2384" s="86">
        <v>0</v>
      </c>
      <c r="BK2384" s="90"/>
      <c r="BL2384" s="24">
        <v>0</v>
      </c>
      <c r="BM2384" s="91"/>
      <c r="BN2384" s="24">
        <v>0</v>
      </c>
      <c r="BO2384" s="24">
        <v>0</v>
      </c>
      <c r="BP2384" s="91"/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399</v>
      </c>
      <c r="D2385" s="16">
        <v>3635</v>
      </c>
      <c r="E2385" s="16">
        <v>0</v>
      </c>
      <c r="F2385" s="16"/>
      <c r="G2385" s="16"/>
      <c r="H2385" s="103">
        <f>D2385+H2324</f>
        <v>3705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387.53769599999993</v>
      </c>
      <c r="N2385" s="16">
        <f>D2393</f>
        <v>0</v>
      </c>
      <c r="O2385" s="16">
        <f t="shared" si="799"/>
        <v>-34382.298825000005</v>
      </c>
      <c r="P2385" s="18">
        <f t="shared" si="800"/>
        <v>8523.4011749999991</v>
      </c>
      <c r="Q2385" s="14"/>
      <c r="R2385" s="18"/>
      <c r="S2385" s="16"/>
      <c r="T2385" s="18">
        <f t="shared" si="793"/>
        <v>97638.799999999988</v>
      </c>
      <c r="U2385" s="15"/>
      <c r="W2385" s="14"/>
      <c r="X2385" s="18"/>
      <c r="Y2385" s="16"/>
      <c r="Z2385" s="18">
        <f t="shared" si="794"/>
        <v>1449.5799999999801</v>
      </c>
      <c r="AA2385" s="15"/>
      <c r="AB2385" s="24"/>
      <c r="AC2385" s="17"/>
      <c r="AD2385" s="25"/>
      <c r="AE2385" s="25"/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5"/>
        <v>0</v>
      </c>
      <c r="AP2385" s="15"/>
      <c r="AR2385" s="14"/>
      <c r="AS2385" s="18"/>
      <c r="AT2385" s="16"/>
      <c r="AU2385" s="18">
        <f t="shared" si="796"/>
        <v>0</v>
      </c>
      <c r="AV2385" s="15"/>
      <c r="AX2385" s="14"/>
      <c r="AY2385" s="18"/>
      <c r="AZ2385" s="16"/>
      <c r="BA2385" s="18">
        <f t="shared" si="797"/>
        <v>0</v>
      </c>
      <c r="BB2385" s="15"/>
      <c r="BD2385" s="14"/>
      <c r="BE2385" s="18"/>
      <c r="BF2385" s="16"/>
      <c r="BG2385" s="18">
        <f t="shared" si="798"/>
        <v>0</v>
      </c>
      <c r="BH2385" s="15"/>
      <c r="BJ2385" s="86">
        <v>0</v>
      </c>
      <c r="BK2385" s="90"/>
      <c r="BL2385" s="24">
        <v>0</v>
      </c>
      <c r="BM2385" s="91"/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183</v>
      </c>
      <c r="D2386" s="16">
        <v>907.76</v>
      </c>
      <c r="E2386" s="16">
        <v>0</v>
      </c>
      <c r="F2386" s="16"/>
      <c r="G2386" s="16"/>
      <c r="H2386" s="103" t="s">
        <v>44</v>
      </c>
      <c r="I2386" s="77" t="s">
        <v>181</v>
      </c>
      <c r="J2386" s="14"/>
      <c r="K2386" s="15" t="str">
        <f>C2410</f>
        <v>TOT. PAG. IMPIEGATE</v>
      </c>
      <c r="L2386" s="16"/>
      <c r="M2386" s="16">
        <f>15.35*(L2381+L2382-M2382)/100</f>
        <v>710.71728000000007</v>
      </c>
      <c r="N2386" s="16">
        <f>D2410</f>
        <v>0</v>
      </c>
      <c r="O2386" s="16">
        <f t="shared" si="799"/>
        <v>-9971.3728750000009</v>
      </c>
      <c r="P2386" s="18">
        <f t="shared" si="800"/>
        <v>15631.327125</v>
      </c>
      <c r="Q2386" s="14"/>
      <c r="R2386" s="18"/>
      <c r="S2386" s="16"/>
      <c r="T2386" s="18">
        <f t="shared" si="793"/>
        <v>97638.799999999988</v>
      </c>
      <c r="U2386" s="15"/>
      <c r="W2386" s="14"/>
      <c r="X2386" s="18"/>
      <c r="Y2386" s="16"/>
      <c r="Z2386" s="18">
        <f t="shared" si="794"/>
        <v>1449.5799999999801</v>
      </c>
      <c r="AA2386" s="15"/>
      <c r="AB2386" s="24"/>
      <c r="AC2386" s="17"/>
      <c r="AD2386" s="25"/>
      <c r="AE2386" s="25"/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5"/>
        <v>0</v>
      </c>
      <c r="AP2386" s="15"/>
      <c r="AR2386" s="14"/>
      <c r="AS2386" s="18"/>
      <c r="AT2386" s="16"/>
      <c r="AU2386" s="18">
        <f t="shared" si="796"/>
        <v>0</v>
      </c>
      <c r="AV2386" s="15"/>
      <c r="AX2386" s="14"/>
      <c r="AY2386" s="18"/>
      <c r="AZ2386" s="16"/>
      <c r="BA2386" s="18">
        <f t="shared" si="797"/>
        <v>0</v>
      </c>
      <c r="BB2386" s="15"/>
      <c r="BD2386" s="14"/>
      <c r="BE2386" s="18"/>
      <c r="BF2386" s="16"/>
      <c r="BG2386" s="18">
        <f t="shared" si="798"/>
        <v>0</v>
      </c>
      <c r="BH2386" s="15"/>
      <c r="BJ2386" s="86">
        <v>0</v>
      </c>
      <c r="BK2386" s="90"/>
      <c r="BL2386" s="24">
        <v>0</v>
      </c>
      <c r="BM2386" s="91"/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182</v>
      </c>
      <c r="D2387" s="16">
        <v>87.32</v>
      </c>
      <c r="E2387" s="16"/>
      <c r="F2387" s="16"/>
      <c r="G2387" s="16"/>
      <c r="H2387" s="103">
        <f>D2387+H2326</f>
        <v>87.32</v>
      </c>
      <c r="I2387" s="78">
        <f>D2384+D2385-E2385+D2387</f>
        <v>3722.32</v>
      </c>
      <c r="J2387" s="14"/>
      <c r="K2387" s="15" t="s">
        <v>45</v>
      </c>
      <c r="L2387" s="16"/>
      <c r="M2387" s="16">
        <f>2.6*(L2381+L2382-M2382)/100</f>
        <v>120.38208</v>
      </c>
      <c r="N2387" s="16">
        <f>D2398</f>
        <v>0</v>
      </c>
      <c r="O2387" s="16">
        <f t="shared" si="799"/>
        <v>7638.8514999999989</v>
      </c>
      <c r="P2387" s="18">
        <f t="shared" si="800"/>
        <v>2647.6515000000009</v>
      </c>
      <c r="Q2387" s="14"/>
      <c r="R2387" s="18"/>
      <c r="S2387" s="16"/>
      <c r="T2387" s="18">
        <f t="shared" si="793"/>
        <v>97638.799999999988</v>
      </c>
      <c r="U2387" s="15"/>
      <c r="W2387" s="14"/>
      <c r="X2387" s="18"/>
      <c r="Y2387" s="16"/>
      <c r="Z2387" s="18">
        <f t="shared" si="794"/>
        <v>1449.5799999999801</v>
      </c>
      <c r="AA2387" s="15"/>
      <c r="AB2387" s="24"/>
      <c r="AC2387" s="17"/>
      <c r="AD2387" s="25"/>
      <c r="AE2387" s="25"/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5"/>
        <v>0</v>
      </c>
      <c r="AP2387" s="15"/>
      <c r="AR2387" s="14"/>
      <c r="AS2387" s="18"/>
      <c r="AT2387" s="16"/>
      <c r="AU2387" s="18">
        <f t="shared" si="796"/>
        <v>0</v>
      </c>
      <c r="AV2387" s="15"/>
      <c r="AX2387" s="14"/>
      <c r="AY2387" s="18"/>
      <c r="AZ2387" s="16"/>
      <c r="BA2387" s="18">
        <f t="shared" si="797"/>
        <v>0</v>
      </c>
      <c r="BB2387" s="15"/>
      <c r="BD2387" s="14"/>
      <c r="BE2387" s="18"/>
      <c r="BF2387" s="16"/>
      <c r="BG2387" s="18">
        <f t="shared" si="798"/>
        <v>0</v>
      </c>
      <c r="BH2387" s="15"/>
      <c r="BJ2387" s="86">
        <v>0</v>
      </c>
      <c r="BK2387" s="90"/>
      <c r="BL2387" s="24">
        <v>0</v>
      </c>
      <c r="BM2387" s="91"/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183</v>
      </c>
      <c r="D2388" s="16">
        <v>907.76</v>
      </c>
      <c r="E2388" s="16"/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120.38208</v>
      </c>
      <c r="N2388" s="16">
        <f>G2399+H2399</f>
        <v>0</v>
      </c>
      <c r="O2388" s="16">
        <f t="shared" si="799"/>
        <v>7334.0915000000005</v>
      </c>
      <c r="P2388" s="18">
        <f t="shared" si="800"/>
        <v>2647.6515000000009</v>
      </c>
      <c r="Q2388" s="14"/>
      <c r="R2388" s="18"/>
      <c r="S2388" s="16">
        <f>G2388</f>
        <v>0</v>
      </c>
      <c r="T2388" s="18">
        <f t="shared" si="793"/>
        <v>97638.799999999988</v>
      </c>
      <c r="U2388" s="15" t="str">
        <f>C2388</f>
        <v>Provvigioni TUTELA LEGALE</v>
      </c>
      <c r="W2388" s="14"/>
      <c r="X2388" s="18"/>
      <c r="Y2388" s="16">
        <v>0</v>
      </c>
      <c r="Z2388" s="18">
        <f t="shared" si="794"/>
        <v>1449.5799999999801</v>
      </c>
      <c r="AA2388" s="15"/>
      <c r="AB2388" s="24"/>
      <c r="AC2388" s="15" t="str">
        <f>C2388</f>
        <v>Provvigioni TUTELA LEGALE</v>
      </c>
      <c r="AD2388" s="25"/>
      <c r="AE2388" s="62">
        <f>G2388</f>
        <v>0</v>
      </c>
      <c r="AF2388" s="63">
        <f>AE2388+AF2327</f>
        <v>0</v>
      </c>
      <c r="AG2388" s="25"/>
      <c r="AH2388" s="17"/>
      <c r="AI2388" s="16">
        <v>0</v>
      </c>
      <c r="AJ2388" s="25"/>
      <c r="AL2388" s="14"/>
      <c r="AM2388" s="18"/>
      <c r="AN2388" s="16">
        <v>0</v>
      </c>
      <c r="AO2388" s="18">
        <f t="shared" si="795"/>
        <v>0</v>
      </c>
      <c r="AP2388" s="15"/>
      <c r="AR2388" s="14"/>
      <c r="AS2388" s="18"/>
      <c r="AT2388" s="16">
        <v>0</v>
      </c>
      <c r="AU2388" s="18">
        <f t="shared" si="796"/>
        <v>0</v>
      </c>
      <c r="AV2388" s="15"/>
      <c r="AX2388" s="14"/>
      <c r="AY2388" s="18"/>
      <c r="AZ2388" s="16">
        <v>0</v>
      </c>
      <c r="BA2388" s="18">
        <f t="shared" si="797"/>
        <v>0</v>
      </c>
      <c r="BB2388" s="15"/>
      <c r="BD2388" s="14"/>
      <c r="BE2388" s="18"/>
      <c r="BF2388" s="16">
        <v>0</v>
      </c>
      <c r="BG2388" s="18">
        <f t="shared" si="798"/>
        <v>0</v>
      </c>
      <c r="BH2388" s="15"/>
      <c r="BJ2388" s="86">
        <v>0</v>
      </c>
      <c r="BK2388" s="90"/>
      <c r="BL2388" s="24">
        <v>0</v>
      </c>
      <c r="BM2388" s="91"/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184</v>
      </c>
      <c r="D2389" s="16"/>
      <c r="E2389" s="16"/>
      <c r="F2389" s="16"/>
      <c r="G2389" s="16">
        <v>0</v>
      </c>
      <c r="H2389" s="103">
        <f>D2388+H2328</f>
        <v>2955.62</v>
      </c>
      <c r="I2389" s="4"/>
      <c r="J2389" s="14"/>
      <c r="K2389" s="15" t="s">
        <v>50</v>
      </c>
      <c r="L2389" s="16"/>
      <c r="M2389" s="16">
        <f>0.46*(L2381+L2382-M2382)/100</f>
        <v>21.298368</v>
      </c>
      <c r="N2389" s="16">
        <f>G2403</f>
        <v>0</v>
      </c>
      <c r="O2389" s="16">
        <f t="shared" si="799"/>
        <v>1351.4906500000002</v>
      </c>
      <c r="P2389" s="18">
        <f t="shared" si="800"/>
        <v>468.43065000000007</v>
      </c>
      <c r="Q2389" s="14"/>
      <c r="R2389" s="18"/>
      <c r="S2389" s="16">
        <f>G2389</f>
        <v>0</v>
      </c>
      <c r="T2389" s="18">
        <f t="shared" si="793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794"/>
        <v>1449.5799999999801</v>
      </c>
      <c r="AA2389" s="15"/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/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5"/>
        <v>0</v>
      </c>
      <c r="AP2389" s="15"/>
      <c r="AR2389" s="14"/>
      <c r="AS2389" s="18">
        <v>0</v>
      </c>
      <c r="AT2389" s="16">
        <v>0</v>
      </c>
      <c r="AU2389" s="18">
        <f t="shared" si="796"/>
        <v>0</v>
      </c>
      <c r="AV2389" s="15"/>
      <c r="AX2389" s="14"/>
      <c r="AY2389" s="18">
        <v>0</v>
      </c>
      <c r="AZ2389" s="16">
        <v>0</v>
      </c>
      <c r="BA2389" s="18">
        <f t="shared" si="797"/>
        <v>0</v>
      </c>
      <c r="BB2389" s="15"/>
      <c r="BD2389" s="14"/>
      <c r="BE2389" s="18">
        <v>0</v>
      </c>
      <c r="BF2389" s="16">
        <v>0</v>
      </c>
      <c r="BG2389" s="18">
        <f t="shared" si="798"/>
        <v>0</v>
      </c>
      <c r="BH2389" s="15"/>
      <c r="BJ2389" s="86">
        <v>0</v>
      </c>
      <c r="BK2389" s="90"/>
      <c r="BL2389" s="24">
        <v>0</v>
      </c>
      <c r="BM2389" s="91"/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185</v>
      </c>
      <c r="D2390" s="16"/>
      <c r="E2390" s="16"/>
      <c r="F2390" s="16"/>
      <c r="G2390" s="16">
        <v>0</v>
      </c>
      <c r="H2390" s="103"/>
      <c r="I2390" s="4"/>
      <c r="J2390" s="14"/>
      <c r="K2390" s="15" t="s">
        <v>52</v>
      </c>
      <c r="L2390" s="16"/>
      <c r="M2390" s="16">
        <f>0.28*(L2381+L2382-M2382)/100</f>
        <v>12.964224000000002</v>
      </c>
      <c r="N2390" s="16">
        <f>D2413</f>
        <v>0</v>
      </c>
      <c r="O2390" s="16">
        <f t="shared" si="799"/>
        <v>822.64170000000013</v>
      </c>
      <c r="P2390" s="18">
        <f t="shared" si="800"/>
        <v>285.13170000000002</v>
      </c>
      <c r="Q2390" s="14"/>
      <c r="R2390" s="18"/>
      <c r="S2390" s="16">
        <f>G2390</f>
        <v>0</v>
      </c>
      <c r="T2390" s="18">
        <f t="shared" si="793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4"/>
        <v>1449.5799999999801</v>
      </c>
      <c r="AA2390" s="15"/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5"/>
        <v>0</v>
      </c>
      <c r="AP2390" s="15"/>
      <c r="AR2390" s="14"/>
      <c r="AS2390" s="18"/>
      <c r="AT2390" s="16">
        <v>0</v>
      </c>
      <c r="AU2390" s="18">
        <f t="shared" si="796"/>
        <v>0</v>
      </c>
      <c r="AV2390" s="15"/>
      <c r="AX2390" s="14"/>
      <c r="AY2390" s="18"/>
      <c r="AZ2390" s="16">
        <v>0</v>
      </c>
      <c r="BA2390" s="18">
        <f t="shared" si="797"/>
        <v>0</v>
      </c>
      <c r="BB2390" s="15"/>
      <c r="BD2390" s="14"/>
      <c r="BE2390" s="18"/>
      <c r="BF2390" s="16">
        <v>0</v>
      </c>
      <c r="BG2390" s="18">
        <f t="shared" si="798"/>
        <v>0</v>
      </c>
      <c r="BH2390" s="15"/>
      <c r="BJ2390" s="86">
        <v>0</v>
      </c>
      <c r="BK2390" s="90"/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186</v>
      </c>
      <c r="D2391" s="16"/>
      <c r="E2391" s="16"/>
      <c r="F2391" s="16"/>
      <c r="G2391" s="16">
        <v>0</v>
      </c>
      <c r="H2391" s="103"/>
      <c r="I2391" s="4"/>
      <c r="J2391" s="14"/>
      <c r="K2391" s="15" t="str">
        <f>C2401</f>
        <v>Materiale pulizia</v>
      </c>
      <c r="L2391" s="16"/>
      <c r="M2391" s="16">
        <f>0.28*(L2381+L2382-M2382)/100</f>
        <v>12.964224000000002</v>
      </c>
      <c r="N2391" s="16">
        <f>G2401</f>
        <v>0</v>
      </c>
      <c r="O2391" s="16">
        <f t="shared" si="799"/>
        <v>822.64170000000013</v>
      </c>
      <c r="P2391" s="18">
        <f t="shared" si="800"/>
        <v>285.13170000000002</v>
      </c>
      <c r="Q2391" s="14"/>
      <c r="R2391" s="18"/>
      <c r="S2391" s="16">
        <f>G2391</f>
        <v>0</v>
      </c>
      <c r="T2391" s="18">
        <f t="shared" si="793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4"/>
        <v>1449.5799999999801</v>
      </c>
      <c r="AA2391" s="15"/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5"/>
        <v>0</v>
      </c>
      <c r="AP2391" s="15"/>
      <c r="AR2391" s="14"/>
      <c r="AS2391" s="18"/>
      <c r="AT2391" s="16">
        <v>0</v>
      </c>
      <c r="AU2391" s="18">
        <f t="shared" si="796"/>
        <v>0</v>
      </c>
      <c r="AV2391" s="15"/>
      <c r="AX2391" s="14"/>
      <c r="AY2391" s="18"/>
      <c r="AZ2391" s="16">
        <v>0</v>
      </c>
      <c r="BA2391" s="18">
        <f t="shared" si="797"/>
        <v>0</v>
      </c>
      <c r="BB2391" s="15"/>
      <c r="BD2391" s="14"/>
      <c r="BE2391" s="18"/>
      <c r="BF2391" s="16">
        <v>0</v>
      </c>
      <c r="BG2391" s="18">
        <f t="shared" si="798"/>
        <v>0</v>
      </c>
      <c r="BH2391" s="15"/>
      <c r="BJ2391" s="86">
        <v>0</v>
      </c>
      <c r="BK2391" s="90"/>
      <c r="BL2391" s="24"/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187</v>
      </c>
      <c r="D2392" s="16"/>
      <c r="E2392" s="16"/>
      <c r="F2392" s="16"/>
      <c r="G2392" s="16">
        <v>0</v>
      </c>
      <c r="H2392" s="16"/>
      <c r="I2392" s="4"/>
      <c r="J2392" s="14"/>
      <c r="K2392" s="15" t="str">
        <f>C2404</f>
        <v>Pubblicità</v>
      </c>
      <c r="L2392" s="16"/>
      <c r="M2392" s="16">
        <f>0.28*(L2381+L2382-M2382)/100</f>
        <v>12.964224000000002</v>
      </c>
      <c r="N2392" s="16">
        <f>G2404</f>
        <v>0</v>
      </c>
      <c r="O2392" s="16">
        <f t="shared" si="799"/>
        <v>822.64170000000013</v>
      </c>
      <c r="P2392" s="18">
        <f t="shared" si="800"/>
        <v>285.13170000000002</v>
      </c>
      <c r="Q2392" s="14"/>
      <c r="R2392" s="18"/>
      <c r="S2392" s="16">
        <f>G2392</f>
        <v>0</v>
      </c>
      <c r="T2392" s="18">
        <f t="shared" si="793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4"/>
        <v>1449.5799999999801</v>
      </c>
      <c r="AA2392" s="15"/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5"/>
        <v>0</v>
      </c>
      <c r="AP2392" s="15"/>
      <c r="AR2392" s="14"/>
      <c r="AS2392" s="18"/>
      <c r="AT2392" s="16">
        <v>0</v>
      </c>
      <c r="AU2392" s="18">
        <f t="shared" si="796"/>
        <v>0</v>
      </c>
      <c r="AV2392" s="15"/>
      <c r="AX2392" s="14"/>
      <c r="AY2392" s="18"/>
      <c r="AZ2392" s="16">
        <v>0</v>
      </c>
      <c r="BA2392" s="18">
        <f t="shared" si="797"/>
        <v>0</v>
      </c>
      <c r="BB2392" s="15"/>
      <c r="BD2392" s="14"/>
      <c r="BE2392" s="18"/>
      <c r="BF2392" s="16">
        <v>0</v>
      </c>
      <c r="BG2392" s="18">
        <f t="shared" si="798"/>
        <v>0</v>
      </c>
      <c r="BH2392" s="15"/>
      <c r="BJ2392" s="86">
        <v>0</v>
      </c>
      <c r="BK2392" s="90"/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/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21.298368</v>
      </c>
      <c r="N2393" s="16">
        <f>G2414</f>
        <v>0</v>
      </c>
      <c r="O2393" s="16">
        <f t="shared" si="799"/>
        <v>1351.4906500000002</v>
      </c>
      <c r="P2393" s="18">
        <f t="shared" si="800"/>
        <v>468.43065000000007</v>
      </c>
      <c r="Q2393" s="14"/>
      <c r="R2393" s="18"/>
      <c r="S2393" s="16">
        <v>0</v>
      </c>
      <c r="T2393" s="18">
        <f t="shared" si="793"/>
        <v>97638.799999999988</v>
      </c>
      <c r="U2393" s="15"/>
      <c r="W2393" s="14"/>
      <c r="X2393" s="18"/>
      <c r="Y2393" s="16">
        <v>0</v>
      </c>
      <c r="Z2393" s="18">
        <f t="shared" si="794"/>
        <v>1449.5799999999801</v>
      </c>
      <c r="AA2393" s="15"/>
      <c r="AB2393" s="24"/>
      <c r="AC2393" s="15"/>
      <c r="AD2393" s="25"/>
      <c r="AE2393" s="62"/>
      <c r="AF2393" s="63"/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5"/>
        <v>0</v>
      </c>
      <c r="AP2393" s="15"/>
      <c r="AR2393" s="14"/>
      <c r="AS2393" s="18"/>
      <c r="AT2393" s="16">
        <v>0</v>
      </c>
      <c r="AU2393" s="18">
        <f t="shared" si="796"/>
        <v>0</v>
      </c>
      <c r="AV2393" s="15"/>
      <c r="AX2393" s="14"/>
      <c r="AY2393" s="18"/>
      <c r="AZ2393" s="16">
        <v>0</v>
      </c>
      <c r="BA2393" s="18">
        <f t="shared" si="797"/>
        <v>0</v>
      </c>
      <c r="BB2393" s="15"/>
      <c r="BD2393" s="14"/>
      <c r="BE2393" s="18"/>
      <c r="BF2393" s="16">
        <v>0</v>
      </c>
      <c r="BG2393" s="18">
        <f t="shared" si="798"/>
        <v>0</v>
      </c>
      <c r="BH2393" s="15"/>
      <c r="BJ2393" s="86">
        <v>0</v>
      </c>
      <c r="BK2393" s="90"/>
      <c r="BL2393" s="24"/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6747.9400000000005</v>
      </c>
      <c r="I2394" s="4"/>
      <c r="J2394" s="14"/>
      <c r="K2394" s="15" t="s">
        <v>188</v>
      </c>
      <c r="L2394" s="16"/>
      <c r="M2394" s="16">
        <f>14.4*(L2381+L2382-M2382)/100</f>
        <v>666.73152000000005</v>
      </c>
      <c r="N2394" s="16">
        <f>G2415</f>
        <v>0</v>
      </c>
      <c r="O2394" s="16">
        <f t="shared" si="799"/>
        <v>13828.066000000003</v>
      </c>
      <c r="P2394" s="18">
        <f t="shared" si="800"/>
        <v>14663.916000000001</v>
      </c>
      <c r="Q2394" s="14"/>
      <c r="R2394" s="18"/>
      <c r="S2394" s="16">
        <v>0</v>
      </c>
      <c r="T2394" s="18">
        <f t="shared" si="793"/>
        <v>97638.799999999988</v>
      </c>
      <c r="U2394" s="15"/>
      <c r="W2394" s="14"/>
      <c r="X2394" s="18"/>
      <c r="Y2394" s="16">
        <v>0</v>
      </c>
      <c r="Z2394" s="18">
        <f t="shared" si="794"/>
        <v>1449.5799999999801</v>
      </c>
      <c r="AA2394" s="15" t="str">
        <f>C2394</f>
        <v>Sinistro</v>
      </c>
      <c r="AB2394" s="24"/>
      <c r="AC2394" s="15"/>
      <c r="AD2394" s="25"/>
      <c r="AE2394" s="62"/>
      <c r="AF2394" s="63"/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5"/>
        <v>0</v>
      </c>
      <c r="AP2394" s="15"/>
      <c r="AR2394" s="14"/>
      <c r="AS2394" s="18"/>
      <c r="AT2394" s="16">
        <v>0</v>
      </c>
      <c r="AU2394" s="18">
        <f t="shared" si="796"/>
        <v>0</v>
      </c>
      <c r="AV2394" s="15"/>
      <c r="AX2394" s="14"/>
      <c r="AY2394" s="18"/>
      <c r="AZ2394" s="16">
        <v>0</v>
      </c>
      <c r="BA2394" s="18">
        <f t="shared" si="797"/>
        <v>0</v>
      </c>
      <c r="BB2394" s="15"/>
      <c r="BD2394" s="14"/>
      <c r="BE2394" s="18"/>
      <c r="BF2394" s="16">
        <v>0</v>
      </c>
      <c r="BG2394" s="18">
        <f t="shared" si="798"/>
        <v>0</v>
      </c>
      <c r="BH2394" s="15"/>
      <c r="BJ2394" s="86">
        <v>0</v>
      </c>
      <c r="BK2394" s="90"/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/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64.821119999999993</v>
      </c>
      <c r="N2395" s="16">
        <f>G2416</f>
        <v>0</v>
      </c>
      <c r="O2395" s="16">
        <f t="shared" si="799"/>
        <v>3541.0485000000003</v>
      </c>
      <c r="P2395" s="18">
        <f t="shared" si="800"/>
        <v>1425.6584999999995</v>
      </c>
      <c r="Q2395" s="14"/>
      <c r="R2395" s="18"/>
      <c r="S2395" s="16">
        <v>0</v>
      </c>
      <c r="T2395" s="18">
        <f t="shared" si="793"/>
        <v>97638.799999999988</v>
      </c>
      <c r="U2395" s="15"/>
      <c r="W2395" s="14"/>
      <c r="X2395" s="18"/>
      <c r="Y2395" s="16">
        <v>0</v>
      </c>
      <c r="Z2395" s="18">
        <f t="shared" si="794"/>
        <v>1449.5799999999801</v>
      </c>
      <c r="AA2395" s="15"/>
      <c r="AB2395" s="24"/>
      <c r="AC2395" s="64" t="s">
        <v>142</v>
      </c>
      <c r="AD2395" s="65"/>
      <c r="AE2395" s="65">
        <f>H2399</f>
        <v>0</v>
      </c>
      <c r="AF2395" s="63">
        <f t="shared" ref="AF2395:AF2425" si="801">AE2395+AF2334</f>
        <v>0</v>
      </c>
      <c r="AG2395" s="25"/>
      <c r="AH2395" s="24"/>
      <c r="AI2395" s="26"/>
      <c r="AJ2395" s="25">
        <v>0</v>
      </c>
      <c r="AL2395" s="14"/>
      <c r="AM2395" s="18"/>
      <c r="AN2395" s="16">
        <v>0</v>
      </c>
      <c r="AO2395" s="18">
        <f t="shared" si="795"/>
        <v>0</v>
      </c>
      <c r="AP2395" s="15"/>
      <c r="AR2395" s="14"/>
      <c r="AS2395" s="18"/>
      <c r="AT2395" s="16">
        <v>0</v>
      </c>
      <c r="AU2395" s="18">
        <f t="shared" si="796"/>
        <v>0</v>
      </c>
      <c r="AV2395" s="15"/>
      <c r="AX2395" s="14"/>
      <c r="AY2395" s="18"/>
      <c r="AZ2395" s="16">
        <v>0</v>
      </c>
      <c r="BA2395" s="18">
        <f t="shared" si="797"/>
        <v>0</v>
      </c>
      <c r="BB2395" s="15"/>
      <c r="BD2395" s="14"/>
      <c r="BE2395" s="18"/>
      <c r="BF2395" s="16">
        <v>0</v>
      </c>
      <c r="BG2395" s="18">
        <f t="shared" si="798"/>
        <v>0</v>
      </c>
      <c r="BH2395" s="15"/>
      <c r="BJ2395" s="86"/>
      <c r="BK2395" s="86"/>
      <c r="BL2395" s="24"/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/>
      <c r="E2396" s="16"/>
      <c r="F2396" s="16"/>
      <c r="G2396" s="16">
        <v>0</v>
      </c>
      <c r="H2396" s="16"/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799"/>
        <v>0</v>
      </c>
      <c r="P2396" s="18">
        <f t="shared" si="800"/>
        <v>0</v>
      </c>
      <c r="Q2396" s="14"/>
      <c r="R2396" s="18"/>
      <c r="S2396" s="16">
        <f t="shared" ref="S2396:S2403" si="802">G2396</f>
        <v>0</v>
      </c>
      <c r="T2396" s="18">
        <f t="shared" si="793"/>
        <v>97638.799999999988</v>
      </c>
      <c r="U2396" s="15" t="str">
        <f t="shared" ref="U2396:U2406" si="803">C2396</f>
        <v xml:space="preserve">Francobolli    </v>
      </c>
      <c r="W2396" s="14"/>
      <c r="X2396" s="18"/>
      <c r="Y2396" s="16"/>
      <c r="Z2396" s="18">
        <f t="shared" si="794"/>
        <v>1449.5799999999801</v>
      </c>
      <c r="AA2396" s="15"/>
      <c r="AB2396" s="24"/>
      <c r="AC2396" s="15" t="str">
        <f t="shared" ref="AC2396:AC2409" si="804">C2396</f>
        <v xml:space="preserve">Francobolli    </v>
      </c>
      <c r="AD2396" s="25"/>
      <c r="AE2396" s="62">
        <f>G2396</f>
        <v>0</v>
      </c>
      <c r="AF2396" s="63">
        <f t="shared" si="801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5"/>
        <v>0</v>
      </c>
      <c r="AP2396" s="15"/>
      <c r="AR2396" s="14"/>
      <c r="AS2396" s="18"/>
      <c r="AT2396" s="16"/>
      <c r="AU2396" s="18">
        <f t="shared" si="796"/>
        <v>0</v>
      </c>
      <c r="AV2396" s="15"/>
      <c r="AX2396" s="14"/>
      <c r="AY2396" s="18"/>
      <c r="AZ2396" s="16"/>
      <c r="BA2396" s="18">
        <f t="shared" si="797"/>
        <v>0</v>
      </c>
      <c r="BB2396" s="15"/>
      <c r="BD2396" s="14"/>
      <c r="BE2396" s="18"/>
      <c r="BF2396" s="16"/>
      <c r="BG2396" s="18">
        <f t="shared" si="798"/>
        <v>0</v>
      </c>
      <c r="BH2396" s="15"/>
      <c r="BJ2396" s="86"/>
      <c r="BK2396" s="86"/>
      <c r="BL2396" s="24"/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143</v>
      </c>
      <c r="D2397" s="16"/>
      <c r="E2397" s="16"/>
      <c r="F2397" s="16"/>
      <c r="G2397" s="16">
        <v>0</v>
      </c>
      <c r="H2397" s="16"/>
      <c r="I2397" s="4"/>
      <c r="J2397" s="14"/>
      <c r="K2397" s="15" t="str">
        <f>C2419</f>
        <v>COMMERCIALISTA</v>
      </c>
      <c r="L2397" s="16"/>
      <c r="M2397" s="16">
        <f>1.86*(L2381+L2382-M2382)/100</f>
        <v>86.119488000000004</v>
      </c>
      <c r="N2397" s="16">
        <f>G2419</f>
        <v>0</v>
      </c>
      <c r="O2397" s="16">
        <f t="shared" si="799"/>
        <v>1935.3491500000002</v>
      </c>
      <c r="P2397" s="18">
        <f t="shared" si="800"/>
        <v>1894.0891500000005</v>
      </c>
      <c r="Q2397" s="14"/>
      <c r="R2397" s="18"/>
      <c r="S2397" s="16">
        <f t="shared" si="802"/>
        <v>0</v>
      </c>
      <c r="T2397" s="18">
        <f t="shared" si="793"/>
        <v>97638.799999999988</v>
      </c>
      <c r="U2397" s="15" t="str">
        <f t="shared" si="803"/>
        <v xml:space="preserve">PAG. FATT. SOMMESE PETROLI </v>
      </c>
      <c r="W2397" s="14"/>
      <c r="X2397" s="18"/>
      <c r="Y2397" s="16">
        <v>0</v>
      </c>
      <c r="Z2397" s="18">
        <f t="shared" si="794"/>
        <v>1449.5799999999801</v>
      </c>
      <c r="AA2397" s="15"/>
      <c r="AB2397" s="24"/>
      <c r="AC2397" s="15" t="str">
        <f t="shared" si="804"/>
        <v xml:space="preserve">PAG. FATT. SOMMESE PETROLI </v>
      </c>
      <c r="AD2397" s="25"/>
      <c r="AE2397" s="62">
        <f>G2397</f>
        <v>0</v>
      </c>
      <c r="AF2397" s="63">
        <f t="shared" si="801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5"/>
        <v>0</v>
      </c>
      <c r="AP2397" s="15"/>
      <c r="AR2397" s="14"/>
      <c r="AS2397" s="18"/>
      <c r="AT2397" s="16">
        <v>0</v>
      </c>
      <c r="AU2397" s="18">
        <f t="shared" si="796"/>
        <v>0</v>
      </c>
      <c r="AV2397" s="15"/>
      <c r="AX2397" s="14"/>
      <c r="AY2397" s="18"/>
      <c r="AZ2397" s="16">
        <v>0</v>
      </c>
      <c r="BA2397" s="18">
        <f t="shared" si="797"/>
        <v>0</v>
      </c>
      <c r="BB2397" s="15"/>
      <c r="BD2397" s="14"/>
      <c r="BE2397" s="18"/>
      <c r="BF2397" s="16">
        <v>0</v>
      </c>
      <c r="BG2397" s="18">
        <f t="shared" si="798"/>
        <v>0</v>
      </c>
      <c r="BH2397" s="15"/>
      <c r="BJ2397" s="86"/>
      <c r="BK2397" s="86"/>
      <c r="BL2397" s="24"/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/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32.410559999999997</v>
      </c>
      <c r="N2398" s="16">
        <f>G2420</f>
        <v>0</v>
      </c>
      <c r="O2398" s="16">
        <f t="shared" si="799"/>
        <v>2056.60925</v>
      </c>
      <c r="P2398" s="18">
        <f t="shared" si="800"/>
        <v>712.82924999999977</v>
      </c>
      <c r="Q2398" s="14"/>
      <c r="R2398" s="18"/>
      <c r="S2398" s="16">
        <f t="shared" si="802"/>
        <v>0</v>
      </c>
      <c r="T2398" s="18">
        <f t="shared" si="793"/>
        <v>97638.799999999988</v>
      </c>
      <c r="U2398" s="15" t="str">
        <f t="shared" si="803"/>
        <v>Benzina auto papa'</v>
      </c>
      <c r="W2398" s="14"/>
      <c r="X2398" s="18"/>
      <c r="Y2398" s="16">
        <v>0</v>
      </c>
      <c r="Z2398" s="18">
        <f t="shared" si="794"/>
        <v>1449.5799999999801</v>
      </c>
      <c r="AA2398" s="15"/>
      <c r="AB2398" s="24"/>
      <c r="AC2398" s="15" t="str">
        <f t="shared" si="804"/>
        <v>Benzina auto papa'</v>
      </c>
      <c r="AD2398" s="25"/>
      <c r="AE2398" s="62">
        <f>G2398</f>
        <v>0</v>
      </c>
      <c r="AF2398" s="63">
        <f t="shared" si="801"/>
        <v>0</v>
      </c>
      <c r="AG2398" s="25"/>
      <c r="AH2398" s="24"/>
      <c r="AI2398" s="26">
        <v>0</v>
      </c>
      <c r="AJ2398" s="25"/>
      <c r="AL2398" s="14"/>
      <c r="AM2398" s="18"/>
      <c r="AN2398" s="16">
        <v>0</v>
      </c>
      <c r="AO2398" s="18">
        <f t="shared" si="795"/>
        <v>0</v>
      </c>
      <c r="AP2398" s="15"/>
      <c r="AR2398" s="14"/>
      <c r="AS2398" s="18"/>
      <c r="AT2398" s="16">
        <v>0</v>
      </c>
      <c r="AU2398" s="18">
        <f t="shared" si="796"/>
        <v>0</v>
      </c>
      <c r="AV2398" s="15"/>
      <c r="AX2398" s="14"/>
      <c r="AY2398" s="18"/>
      <c r="AZ2398" s="16">
        <v>0</v>
      </c>
      <c r="BA2398" s="18">
        <f t="shared" si="797"/>
        <v>0</v>
      </c>
      <c r="BB2398" s="15"/>
      <c r="BD2398" s="14"/>
      <c r="BE2398" s="18"/>
      <c r="BF2398" s="16">
        <v>0</v>
      </c>
      <c r="BG2398" s="18">
        <f t="shared" si="798"/>
        <v>0</v>
      </c>
      <c r="BH2398" s="15"/>
      <c r="BJ2398" s="86"/>
      <c r="BK2398" s="86"/>
      <c r="BL2398" s="24"/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144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871.38105599999994</v>
      </c>
      <c r="N2399" s="16">
        <f>G2424</f>
        <v>0</v>
      </c>
      <c r="O2399" s="16">
        <f t="shared" si="799"/>
        <v>26127.473550000006</v>
      </c>
      <c r="P2399" s="18">
        <f t="shared" si="800"/>
        <v>19164.923550000003</v>
      </c>
      <c r="Q2399" s="14"/>
      <c r="R2399" s="18"/>
      <c r="S2399" s="16">
        <f t="shared" si="802"/>
        <v>0</v>
      </c>
      <c r="T2399" s="18">
        <f t="shared" si="793"/>
        <v>97638.799999999988</v>
      </c>
      <c r="U2399" s="15" t="str">
        <f t="shared" si="803"/>
        <v>Spese bancarie</v>
      </c>
      <c r="W2399" s="14"/>
      <c r="X2399" s="18"/>
      <c r="Y2399" s="16">
        <v>0</v>
      </c>
      <c r="Z2399" s="18">
        <f t="shared" si="794"/>
        <v>1449.5799999999801</v>
      </c>
      <c r="AA2399" s="15" t="str">
        <f>C2399</f>
        <v>Spese bancarie</v>
      </c>
      <c r="AB2399" s="24"/>
      <c r="AC2399" s="15" t="str">
        <f t="shared" si="804"/>
        <v>Spese bancarie</v>
      </c>
      <c r="AD2399" s="25"/>
      <c r="AE2399" s="62">
        <v>0</v>
      </c>
      <c r="AF2399" s="63">
        <f t="shared" si="801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5"/>
        <v>0</v>
      </c>
      <c r="AP2399" s="15"/>
      <c r="AR2399" s="14"/>
      <c r="AS2399" s="18"/>
      <c r="AT2399" s="16">
        <v>0</v>
      </c>
      <c r="AU2399" s="18">
        <f t="shared" si="796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797"/>
        <v>0</v>
      </c>
      <c r="BB2399" s="15"/>
      <c r="BD2399" s="14"/>
      <c r="BE2399" s="18"/>
      <c r="BF2399" s="16">
        <v>0</v>
      </c>
      <c r="BG2399" s="18">
        <f t="shared" si="798"/>
        <v>0</v>
      </c>
      <c r="BH2399" s="15"/>
      <c r="BJ2399" s="86"/>
      <c r="BK2399" s="86"/>
      <c r="BL2399" s="24"/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/>
      <c r="D2400" s="16"/>
      <c r="E2400" s="16"/>
      <c r="F2400" s="16"/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871.38105599999994</v>
      </c>
      <c r="N2400" s="29">
        <f>G2425</f>
        <v>0</v>
      </c>
      <c r="O2400" s="16">
        <f t="shared" si="799"/>
        <v>39833.443549999989</v>
      </c>
      <c r="P2400" s="18">
        <f t="shared" si="800"/>
        <v>19164.923550000003</v>
      </c>
      <c r="Q2400" s="14"/>
      <c r="R2400" s="18"/>
      <c r="S2400" s="16">
        <f t="shared" si="802"/>
        <v>0</v>
      </c>
      <c r="T2400" s="18">
        <f t="shared" si="793"/>
        <v>97638.799999999988</v>
      </c>
      <c r="U2400" s="15">
        <f t="shared" si="803"/>
        <v>0</v>
      </c>
      <c r="W2400" s="14"/>
      <c r="X2400" s="18"/>
      <c r="Y2400" s="16">
        <v>0</v>
      </c>
      <c r="Z2400" s="18">
        <f t="shared" si="794"/>
        <v>1449.5799999999801</v>
      </c>
      <c r="AA2400" s="15"/>
      <c r="AB2400" s="24"/>
      <c r="AC2400" s="15">
        <f t="shared" si="804"/>
        <v>0</v>
      </c>
      <c r="AD2400" s="25"/>
      <c r="AE2400" s="62">
        <f t="shared" ref="AE2400:AE2425" si="805">G2400</f>
        <v>0</v>
      </c>
      <c r="AF2400" s="63">
        <f t="shared" si="801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5"/>
        <v>0</v>
      </c>
      <c r="AP2400" s="15"/>
      <c r="AR2400" s="14"/>
      <c r="AS2400" s="18"/>
      <c r="AT2400" s="16">
        <v>0</v>
      </c>
      <c r="AU2400" s="18">
        <f t="shared" si="796"/>
        <v>0</v>
      </c>
      <c r="AV2400" s="15"/>
      <c r="AX2400" s="14"/>
      <c r="AY2400" s="18"/>
      <c r="AZ2400" s="16">
        <v>0</v>
      </c>
      <c r="BA2400" s="18">
        <f t="shared" si="797"/>
        <v>0</v>
      </c>
      <c r="BB2400" s="15"/>
      <c r="BD2400" s="14"/>
      <c r="BE2400" s="18"/>
      <c r="BF2400" s="16">
        <v>0</v>
      </c>
      <c r="BG2400" s="18">
        <f t="shared" si="798"/>
        <v>0</v>
      </c>
      <c r="BH2400" s="15"/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23.150400000000001</v>
      </c>
      <c r="N2401" s="16">
        <f>G2396</f>
        <v>0</v>
      </c>
      <c r="O2401" s="16">
        <f t="shared" si="799"/>
        <v>1469.0137500000001</v>
      </c>
      <c r="P2401" s="18">
        <f t="shared" si="800"/>
        <v>509.16375000000011</v>
      </c>
      <c r="Q2401" s="14"/>
      <c r="R2401" s="18"/>
      <c r="S2401" s="16">
        <f t="shared" si="802"/>
        <v>0</v>
      </c>
      <c r="T2401" s="18">
        <f t="shared" si="793"/>
        <v>97638.799999999988</v>
      </c>
      <c r="U2401" s="15" t="str">
        <f t="shared" si="803"/>
        <v>Materiale pulizia</v>
      </c>
      <c r="W2401" s="14"/>
      <c r="X2401" s="18"/>
      <c r="Y2401" s="16">
        <v>0</v>
      </c>
      <c r="Z2401" s="18">
        <f t="shared" si="794"/>
        <v>1449.5799999999801</v>
      </c>
      <c r="AA2401" s="15"/>
      <c r="AB2401" s="24"/>
      <c r="AC2401" s="15" t="str">
        <f t="shared" si="804"/>
        <v>Materiale pulizia</v>
      </c>
      <c r="AD2401" s="25"/>
      <c r="AE2401" s="62">
        <f t="shared" si="805"/>
        <v>0</v>
      </c>
      <c r="AF2401" s="63">
        <f t="shared" si="801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5"/>
        <v>0</v>
      </c>
      <c r="AP2401" s="15"/>
      <c r="AR2401" s="14"/>
      <c r="AS2401" s="18"/>
      <c r="AT2401" s="16">
        <v>0</v>
      </c>
      <c r="AU2401" s="18">
        <f t="shared" si="796"/>
        <v>0</v>
      </c>
      <c r="AV2401" s="15"/>
      <c r="AX2401" s="14"/>
      <c r="AY2401" s="18"/>
      <c r="AZ2401" s="16">
        <v>0</v>
      </c>
      <c r="BA2401" s="18">
        <f t="shared" si="797"/>
        <v>0</v>
      </c>
      <c r="BB2401" s="15"/>
      <c r="BD2401" s="14"/>
      <c r="BE2401" s="18"/>
      <c r="BF2401" s="16">
        <v>0</v>
      </c>
      <c r="BG2401" s="18">
        <f t="shared" si="798"/>
        <v>0</v>
      </c>
      <c r="BH2401" s="15"/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23.150400000000001</v>
      </c>
      <c r="N2402" s="16">
        <f>G2402</f>
        <v>0</v>
      </c>
      <c r="O2402" s="16">
        <f t="shared" si="799"/>
        <v>-373.26624999999984</v>
      </c>
      <c r="P2402" s="18">
        <f t="shared" si="800"/>
        <v>509.16375000000011</v>
      </c>
      <c r="Q2402" s="14"/>
      <c r="R2402" s="18"/>
      <c r="S2402" s="16">
        <f t="shared" si="802"/>
        <v>0</v>
      </c>
      <c r="T2402" s="18">
        <f t="shared" si="793"/>
        <v>97638.799999999988</v>
      </c>
      <c r="U2402" s="15" t="str">
        <f t="shared" si="803"/>
        <v xml:space="preserve">Assicurazioni </v>
      </c>
      <c r="W2402" s="14"/>
      <c r="X2402" s="18"/>
      <c r="Y2402" s="16">
        <v>0</v>
      </c>
      <c r="Z2402" s="18">
        <f t="shared" si="794"/>
        <v>1449.5799999999801</v>
      </c>
      <c r="AA2402" s="15"/>
      <c r="AB2402" s="24"/>
      <c r="AC2402" s="15" t="str">
        <f t="shared" si="804"/>
        <v xml:space="preserve">Assicurazioni </v>
      </c>
      <c r="AD2402" s="25"/>
      <c r="AE2402" s="62">
        <f t="shared" si="805"/>
        <v>0</v>
      </c>
      <c r="AF2402" s="63">
        <f t="shared" si="801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5"/>
        <v>0</v>
      </c>
      <c r="AP2402" s="15"/>
      <c r="AR2402" s="14"/>
      <c r="AS2402" s="18"/>
      <c r="AT2402" s="16">
        <v>0</v>
      </c>
      <c r="AU2402" s="18">
        <f t="shared" si="796"/>
        <v>0</v>
      </c>
      <c r="AV2402" s="15"/>
      <c r="AX2402" s="14"/>
      <c r="AY2402" s="18"/>
      <c r="AZ2402" s="16">
        <v>0</v>
      </c>
      <c r="BA2402" s="18">
        <f t="shared" si="797"/>
        <v>0</v>
      </c>
      <c r="BB2402" s="15"/>
      <c r="BD2402" s="14"/>
      <c r="BE2402" s="18"/>
      <c r="BF2402" s="16">
        <v>0</v>
      </c>
      <c r="BG2402" s="18">
        <f t="shared" si="798"/>
        <v>0</v>
      </c>
      <c r="BH2402" s="15"/>
      <c r="BJ2402" s="86"/>
      <c r="BK2402" s="86"/>
      <c r="BL2402" s="24"/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107.41785599999999</v>
      </c>
      <c r="N2403" s="16">
        <f>H2437+H2436+G2435</f>
        <v>0</v>
      </c>
      <c r="O2403" s="16">
        <f t="shared" si="799"/>
        <v>1399.5297999999998</v>
      </c>
      <c r="P2403" s="18">
        <f t="shared" si="800"/>
        <v>2362.5197999999991</v>
      </c>
      <c r="Q2403" s="14"/>
      <c r="R2403" s="18"/>
      <c r="S2403" s="16">
        <f t="shared" si="802"/>
        <v>0</v>
      </c>
      <c r="T2403" s="18">
        <f t="shared" si="793"/>
        <v>97638.799999999988</v>
      </c>
      <c r="U2403" s="15" t="str">
        <f t="shared" si="803"/>
        <v>Telepass</v>
      </c>
      <c r="W2403" s="14"/>
      <c r="X2403" s="18"/>
      <c r="Y2403" s="16">
        <v>0</v>
      </c>
      <c r="Z2403" s="18">
        <f t="shared" si="794"/>
        <v>1449.5799999999801</v>
      </c>
      <c r="AA2403" s="15"/>
      <c r="AB2403" s="24"/>
      <c r="AC2403" s="15" t="str">
        <f t="shared" si="804"/>
        <v>Telepass</v>
      </c>
      <c r="AD2403" s="25"/>
      <c r="AE2403" s="62">
        <f t="shared" si="805"/>
        <v>0</v>
      </c>
      <c r="AF2403" s="63">
        <f t="shared" si="801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5"/>
        <v>0</v>
      </c>
      <c r="AP2403" s="15"/>
      <c r="AR2403" s="14"/>
      <c r="AS2403" s="18"/>
      <c r="AT2403" s="16">
        <v>0</v>
      </c>
      <c r="AU2403" s="18">
        <f t="shared" si="796"/>
        <v>0</v>
      </c>
      <c r="AV2403" s="15"/>
      <c r="AX2403" s="14"/>
      <c r="AY2403" s="18"/>
      <c r="AZ2403" s="16">
        <v>0</v>
      </c>
      <c r="BA2403" s="18">
        <f t="shared" si="797"/>
        <v>0</v>
      </c>
      <c r="BB2403" s="15"/>
      <c r="BD2403" s="14"/>
      <c r="BE2403" s="18"/>
      <c r="BF2403" s="16">
        <v>0</v>
      </c>
      <c r="BG2403" s="18">
        <f t="shared" si="798"/>
        <v>0</v>
      </c>
      <c r="BH2403" s="15"/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/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793"/>
        <v>97638.799999999988</v>
      </c>
      <c r="U2404" s="15" t="str">
        <f t="shared" si="803"/>
        <v>Pubblicità</v>
      </c>
      <c r="W2404" s="14"/>
      <c r="X2404" s="18"/>
      <c r="Y2404" s="16">
        <v>0</v>
      </c>
      <c r="Z2404" s="18">
        <f t="shared" si="794"/>
        <v>1449.5799999999801</v>
      </c>
      <c r="AA2404" s="15"/>
      <c r="AB2404" s="24"/>
      <c r="AC2404" s="15" t="str">
        <f t="shared" si="804"/>
        <v>Pubblicità</v>
      </c>
      <c r="AD2404" s="25"/>
      <c r="AE2404" s="62">
        <f t="shared" si="805"/>
        <v>0</v>
      </c>
      <c r="AF2404" s="63">
        <f t="shared" si="801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5"/>
        <v>0</v>
      </c>
      <c r="AP2404" s="15"/>
      <c r="AR2404" s="14"/>
      <c r="AS2404" s="18"/>
      <c r="AT2404" s="16"/>
      <c r="AU2404" s="18">
        <f t="shared" si="796"/>
        <v>0</v>
      </c>
      <c r="AV2404" s="15"/>
      <c r="AX2404" s="14"/>
      <c r="AY2404" s="18"/>
      <c r="AZ2404" s="16"/>
      <c r="BA2404" s="18">
        <f t="shared" si="797"/>
        <v>0</v>
      </c>
      <c r="BB2404" s="15"/>
      <c r="BD2404" s="14"/>
      <c r="BE2404" s="18"/>
      <c r="BF2404" s="16"/>
      <c r="BG2404" s="18">
        <f t="shared" si="798"/>
        <v>0</v>
      </c>
      <c r="BH2404" s="15"/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145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/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101832.75000000001</v>
      </c>
      <c r="Q2405" s="14"/>
      <c r="R2405" s="18"/>
      <c r="S2405" s="16">
        <f>G2405</f>
        <v>0</v>
      </c>
      <c r="T2405" s="18">
        <f t="shared" si="793"/>
        <v>97638.799999999988</v>
      </c>
      <c r="U2405" s="15" t="str">
        <f t="shared" si="803"/>
        <v xml:space="preserve">PAG. STIP.           MARZIA </v>
      </c>
      <c r="W2405" s="14"/>
      <c r="X2405" s="18"/>
      <c r="Y2405" s="16">
        <v>0</v>
      </c>
      <c r="Z2405" s="18">
        <f t="shared" si="794"/>
        <v>1449.5799999999801</v>
      </c>
      <c r="AA2405" s="15"/>
      <c r="AB2405" s="24"/>
      <c r="AC2405" s="15" t="str">
        <f t="shared" si="804"/>
        <v xml:space="preserve">PAG. STIP.           MARZIA </v>
      </c>
      <c r="AD2405" s="25"/>
      <c r="AE2405" s="62">
        <f t="shared" si="805"/>
        <v>0</v>
      </c>
      <c r="AF2405" s="63">
        <f t="shared" si="801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5"/>
        <v>0</v>
      </c>
      <c r="AP2405" s="15"/>
      <c r="AR2405" s="14"/>
      <c r="AS2405" s="18"/>
      <c r="AT2405" s="16">
        <v>0</v>
      </c>
      <c r="AU2405" s="18">
        <f t="shared" si="796"/>
        <v>0</v>
      </c>
      <c r="AV2405" s="15"/>
      <c r="AX2405" s="14"/>
      <c r="AY2405" s="18"/>
      <c r="AZ2405" s="16">
        <v>0</v>
      </c>
      <c r="BA2405" s="18">
        <f t="shared" si="797"/>
        <v>0</v>
      </c>
      <c r="BB2405" s="15"/>
      <c r="BD2405" s="14"/>
      <c r="BE2405" s="18"/>
      <c r="BF2405" s="16">
        <v>0</v>
      </c>
      <c r="BG2405" s="18">
        <f t="shared" si="798"/>
        <v>0</v>
      </c>
      <c r="BH2405" s="15"/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147</v>
      </c>
      <c r="D2406" s="16"/>
      <c r="E2406" s="16">
        <v>0</v>
      </c>
      <c r="F2406" s="16"/>
      <c r="G2406" s="16">
        <v>0</v>
      </c>
      <c r="H2406" s="16"/>
      <c r="I2406" s="4"/>
      <c r="J2406" s="14"/>
      <c r="K2406" s="17"/>
      <c r="L2406" s="16"/>
      <c r="M2406" s="16">
        <v>0</v>
      </c>
      <c r="N2406" s="16" t="s">
        <v>70</v>
      </c>
      <c r="O2406" s="16">
        <f>SUM(L2417:L2428)+L2431</f>
        <v>17717.370000000003</v>
      </c>
      <c r="P2406" s="33">
        <f>SUM(O2384:O2403)</f>
        <v>94659.62000000001</v>
      </c>
      <c r="Q2406" s="14"/>
      <c r="R2406" s="18"/>
      <c r="S2406" s="16">
        <f>G2406</f>
        <v>0</v>
      </c>
      <c r="T2406" s="18">
        <f t="shared" si="793"/>
        <v>97638.799999999988</v>
      </c>
      <c r="U2406" s="15" t="str">
        <f t="shared" si="803"/>
        <v xml:space="preserve">PAG. STIP.           DEBORAH </v>
      </c>
      <c r="W2406" s="14"/>
      <c r="X2406" s="18"/>
      <c r="Y2406" s="16">
        <v>0</v>
      </c>
      <c r="Z2406" s="18">
        <f t="shared" si="794"/>
        <v>1449.5799999999801</v>
      </c>
      <c r="AA2406" s="15"/>
      <c r="AB2406" s="24"/>
      <c r="AC2406" s="15" t="str">
        <f t="shared" si="804"/>
        <v xml:space="preserve">PAG. STIP.           DEBORAH </v>
      </c>
      <c r="AD2406" s="25"/>
      <c r="AE2406" s="62">
        <f t="shared" si="805"/>
        <v>0</v>
      </c>
      <c r="AF2406" s="63">
        <f t="shared" si="801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5"/>
        <v>0</v>
      </c>
      <c r="AP2406" s="15"/>
      <c r="AR2406" s="14"/>
      <c r="AS2406" s="18"/>
      <c r="AT2406" s="16">
        <v>0</v>
      </c>
      <c r="AU2406" s="18">
        <f t="shared" si="796"/>
        <v>0</v>
      </c>
      <c r="AV2406" s="15"/>
      <c r="AX2406" s="14"/>
      <c r="AY2406" s="18"/>
      <c r="AZ2406" s="16">
        <v>0</v>
      </c>
      <c r="BA2406" s="18">
        <f t="shared" si="797"/>
        <v>0</v>
      </c>
      <c r="BB2406" s="15"/>
      <c r="BD2406" s="14"/>
      <c r="BE2406" s="18"/>
      <c r="BF2406" s="16">
        <v>0</v>
      </c>
      <c r="BG2406" s="18">
        <f t="shared" si="798"/>
        <v>0</v>
      </c>
      <c r="BH2406" s="15"/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149</v>
      </c>
      <c r="D2407" s="16"/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-7639.7599999999966</v>
      </c>
      <c r="P2407" s="35">
        <f>O2346+O2347+O2408-F2422-F2421-O2405-O2406</f>
        <v>-20727.05</v>
      </c>
      <c r="Q2407" s="14"/>
      <c r="R2407" s="18"/>
      <c r="S2407" s="16">
        <f>G2407</f>
        <v>0</v>
      </c>
      <c r="T2407" s="18">
        <f t="shared" si="793"/>
        <v>97638.799999999988</v>
      </c>
      <c r="U2407" s="15"/>
      <c r="W2407" s="14"/>
      <c r="X2407" s="18"/>
      <c r="Y2407" s="16"/>
      <c r="Z2407" s="18">
        <f t="shared" si="794"/>
        <v>1449.5799999999801</v>
      </c>
      <c r="AA2407" s="15"/>
      <c r="AB2407" s="24"/>
      <c r="AC2407" s="15" t="str">
        <f t="shared" si="804"/>
        <v xml:space="preserve">PAG. STIP.           DORIANA BONIFICO </v>
      </c>
      <c r="AD2407" s="25"/>
      <c r="AE2407" s="62">
        <f t="shared" si="805"/>
        <v>0</v>
      </c>
      <c r="AF2407" s="63">
        <f t="shared" si="801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5"/>
        <v>0</v>
      </c>
      <c r="AP2407" s="15"/>
      <c r="AR2407" s="14"/>
      <c r="AS2407" s="18"/>
      <c r="AT2407" s="16"/>
      <c r="AU2407" s="18">
        <f t="shared" si="796"/>
        <v>0</v>
      </c>
      <c r="AV2407" s="15"/>
      <c r="AX2407" s="14"/>
      <c r="AY2407" s="18"/>
      <c r="AZ2407" s="16"/>
      <c r="BA2407" s="18">
        <f t="shared" si="797"/>
        <v>0</v>
      </c>
      <c r="BB2407" s="15"/>
      <c r="BD2407" s="14"/>
      <c r="BE2407" s="18"/>
      <c r="BF2407" s="16"/>
      <c r="BG2407" s="18">
        <f t="shared" si="798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150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33418.32</v>
      </c>
      <c r="M2408" s="3">
        <f>SUM(M2381:M2407)</f>
        <v>4630.0800000000008</v>
      </c>
      <c r="N2408" s="16" t="s">
        <v>75</v>
      </c>
      <c r="O2408" s="16">
        <f>N2381-L2382</f>
        <v>4630.08</v>
      </c>
      <c r="P2408" s="18"/>
      <c r="Q2408" s="14"/>
      <c r="R2408" s="18"/>
      <c r="S2408" s="16">
        <f>G2408</f>
        <v>0</v>
      </c>
      <c r="T2408" s="18">
        <f t="shared" si="793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4"/>
        <v>1449.5799999999801</v>
      </c>
      <c r="AA2408" s="15"/>
      <c r="AB2408" s="24"/>
      <c r="AC2408" s="15" t="str">
        <f t="shared" si="804"/>
        <v xml:space="preserve">PAG. STIP.           STEFANIA  BONIFICO </v>
      </c>
      <c r="AD2408" s="25"/>
      <c r="AE2408" s="62">
        <f t="shared" si="805"/>
        <v>0</v>
      </c>
      <c r="AF2408" s="63">
        <f t="shared" si="801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5"/>
        <v>0</v>
      </c>
      <c r="AP2408" s="15"/>
      <c r="AR2408" s="14"/>
      <c r="AS2408" s="18"/>
      <c r="AT2408" s="16">
        <v>0</v>
      </c>
      <c r="AU2408" s="18">
        <f t="shared" si="796"/>
        <v>0</v>
      </c>
      <c r="AV2408" s="15"/>
      <c r="AX2408" s="14"/>
      <c r="AY2408" s="18"/>
      <c r="AZ2408" s="16">
        <v>0</v>
      </c>
      <c r="BA2408" s="18">
        <f t="shared" si="797"/>
        <v>0</v>
      </c>
      <c r="BB2408" s="15"/>
      <c r="BD2408" s="14"/>
      <c r="BE2408" s="18"/>
      <c r="BF2408" s="16">
        <v>0</v>
      </c>
      <c r="BG2408" s="18">
        <f t="shared" si="798"/>
        <v>0</v>
      </c>
      <c r="BH2408" s="15"/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1255079.82</v>
      </c>
      <c r="M2409" s="3">
        <f>M2349</f>
        <v>1094641.0599999998</v>
      </c>
      <c r="N2409" s="16" t="s">
        <v>77</v>
      </c>
      <c r="O2409" s="36">
        <f>(O2405+O2406)-(O2344+O2345)</f>
        <v>3933.4900000000034</v>
      </c>
      <c r="P2409" s="37">
        <f>O2408-O2409</f>
        <v>696.58999999999651</v>
      </c>
      <c r="Q2409" s="14"/>
      <c r="R2409" s="18"/>
      <c r="S2409" s="16">
        <f>G2409</f>
        <v>0</v>
      </c>
      <c r="T2409" s="18">
        <f t="shared" si="793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4"/>
        <v>1449.5799999999801</v>
      </c>
      <c r="AA2409" s="15"/>
      <c r="AB2409" s="24"/>
      <c r="AC2409" s="15" t="str">
        <f t="shared" si="804"/>
        <v>Pagamento contributi impiegate</v>
      </c>
      <c r="AD2409" s="25"/>
      <c r="AE2409" s="62">
        <f t="shared" si="805"/>
        <v>0</v>
      </c>
      <c r="AF2409" s="63">
        <f t="shared" si="801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5"/>
        <v>0</v>
      </c>
      <c r="AP2409" s="15"/>
      <c r="AR2409" s="14"/>
      <c r="AS2409" s="18"/>
      <c r="AT2409" s="16">
        <v>0</v>
      </c>
      <c r="AU2409" s="18">
        <f t="shared" si="796"/>
        <v>0</v>
      </c>
      <c r="AV2409" s="15"/>
      <c r="AX2409" s="14"/>
      <c r="AY2409" s="18"/>
      <c r="AZ2409" s="16">
        <v>0</v>
      </c>
      <c r="BA2409" s="18">
        <f t="shared" si="797"/>
        <v>0</v>
      </c>
      <c r="BB2409" s="15"/>
      <c r="BD2409" s="14"/>
      <c r="BE2409" s="18"/>
      <c r="BF2409" s="16">
        <v>0</v>
      </c>
      <c r="BG2409" s="18">
        <f t="shared" si="798"/>
        <v>0</v>
      </c>
      <c r="BH2409" s="15"/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1288498.1400000001</v>
      </c>
      <c r="M2410" s="3">
        <f>M2408+M2409</f>
        <v>1099271.1399999999</v>
      </c>
      <c r="N2410" s="16" t="s">
        <v>80</v>
      </c>
      <c r="O2410" s="38">
        <f>O2407+O2408-O2409</f>
        <v>-6943.17</v>
      </c>
      <c r="P2410" s="39">
        <f>O2410-O2407</f>
        <v>696.58999999999651</v>
      </c>
      <c r="Q2410" s="14"/>
      <c r="R2410" s="18"/>
      <c r="S2410" s="16">
        <v>0</v>
      </c>
      <c r="T2410" s="18">
        <f t="shared" si="793"/>
        <v>97638.799999999988</v>
      </c>
      <c r="U2410" s="15"/>
      <c r="W2410" s="14"/>
      <c r="X2410" s="18"/>
      <c r="Y2410" s="16"/>
      <c r="Z2410" s="18">
        <f t="shared" si="794"/>
        <v>1449.5799999999801</v>
      </c>
      <c r="AA2410" s="15"/>
      <c r="AB2410" s="24"/>
      <c r="AC2410" s="15"/>
      <c r="AD2410" s="25"/>
      <c r="AE2410" s="62">
        <f t="shared" si="805"/>
        <v>0</v>
      </c>
      <c r="AF2410" s="63">
        <f t="shared" si="801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5"/>
        <v>0</v>
      </c>
      <c r="AP2410" s="15"/>
      <c r="AR2410" s="14"/>
      <c r="AS2410" s="18"/>
      <c r="AT2410" s="16"/>
      <c r="AU2410" s="18">
        <f t="shared" si="796"/>
        <v>0</v>
      </c>
      <c r="AV2410" s="15"/>
      <c r="AX2410" s="14"/>
      <c r="AY2410" s="18"/>
      <c r="AZ2410" s="16"/>
      <c r="BA2410" s="18">
        <f t="shared" si="797"/>
        <v>0</v>
      </c>
      <c r="BB2410" s="15"/>
      <c r="BD2410" s="14"/>
      <c r="BE2410" s="18"/>
      <c r="BF2410" s="16"/>
      <c r="BG2410" s="18">
        <f t="shared" si="798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189227.00000000023</v>
      </c>
      <c r="M2411" s="40"/>
      <c r="N2411" s="29" t="s">
        <v>82</v>
      </c>
      <c r="O2411" s="41">
        <f>O2404+O2405+O2406+O2412</f>
        <v>94659.62</v>
      </c>
      <c r="P2411" s="18"/>
      <c r="Q2411" s="14"/>
      <c r="R2411" s="18"/>
      <c r="S2411" s="16">
        <f>G2411</f>
        <v>0</v>
      </c>
      <c r="T2411" s="18">
        <f t="shared" si="793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4"/>
        <v>1449.5799999999801</v>
      </c>
      <c r="AA2411" s="15"/>
      <c r="AB2411" s="24"/>
      <c r="AC2411" s="15" t="str">
        <f t="shared" ref="AC2411:AC2421" si="806">C2411</f>
        <v>Pag. Bolletta Telecom  780820</v>
      </c>
      <c r="AD2411" s="25"/>
      <c r="AE2411" s="62">
        <f t="shared" si="805"/>
        <v>0</v>
      </c>
      <c r="AF2411" s="63">
        <f t="shared" si="801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5"/>
        <v>0</v>
      </c>
      <c r="AP2411" s="15"/>
      <c r="AR2411" s="14"/>
      <c r="AS2411" s="18"/>
      <c r="AT2411" s="16">
        <v>0</v>
      </c>
      <c r="AU2411" s="18">
        <f t="shared" si="796"/>
        <v>0</v>
      </c>
      <c r="AV2411" s="15"/>
      <c r="AX2411" s="14"/>
      <c r="AY2411" s="18"/>
      <c r="AZ2411" s="16">
        <v>0</v>
      </c>
      <c r="BA2411" s="18">
        <f t="shared" si="797"/>
        <v>0</v>
      </c>
      <c r="BB2411" s="15"/>
      <c r="BD2411" s="14"/>
      <c r="BE2411" s="18"/>
      <c r="BF2411" s="16">
        <v>0</v>
      </c>
      <c r="BG2411" s="18">
        <f t="shared" si="798"/>
        <v>0</v>
      </c>
      <c r="BH2411" s="15"/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-20696.549999999988</v>
      </c>
      <c r="P2412" s="18"/>
      <c r="Q2412" s="14"/>
      <c r="R2412" s="18"/>
      <c r="S2412" s="16">
        <f>G2412</f>
        <v>0</v>
      </c>
      <c r="T2412" s="18">
        <f t="shared" si="793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4"/>
        <v>1449.5799999999801</v>
      </c>
      <c r="AA2412" s="15"/>
      <c r="AB2412" s="24"/>
      <c r="AC2412" s="15" t="str">
        <f t="shared" si="806"/>
        <v>Pag. Bolletta Telecom 780344</v>
      </c>
      <c r="AD2412" s="25"/>
      <c r="AE2412" s="62">
        <f t="shared" si="805"/>
        <v>0</v>
      </c>
      <c r="AF2412" s="63">
        <f t="shared" si="801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5"/>
        <v>0</v>
      </c>
      <c r="AP2412" s="15"/>
      <c r="AR2412" s="14"/>
      <c r="AS2412" s="18"/>
      <c r="AT2412" s="16">
        <v>0</v>
      </c>
      <c r="AU2412" s="18">
        <f t="shared" si="796"/>
        <v>0</v>
      </c>
      <c r="AV2412" s="15"/>
      <c r="AX2412" s="14"/>
      <c r="AY2412" s="18"/>
      <c r="AZ2412" s="16">
        <v>0</v>
      </c>
      <c r="BA2412" s="18">
        <f t="shared" si="797"/>
        <v>0</v>
      </c>
      <c r="BB2412" s="15"/>
      <c r="BD2412" s="14"/>
      <c r="BE2412" s="18"/>
      <c r="BF2412" s="16">
        <v>0</v>
      </c>
      <c r="BG2412" s="18">
        <f t="shared" si="798"/>
        <v>0</v>
      </c>
      <c r="BH2412" s="15"/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3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4"/>
        <v>1449.5799999999801</v>
      </c>
      <c r="AA2413" s="15"/>
      <c r="AB2413" s="24"/>
      <c r="AC2413" s="15" t="str">
        <f t="shared" si="806"/>
        <v>Pag. Bolletta Telecom</v>
      </c>
      <c r="AD2413" s="25"/>
      <c r="AE2413" s="62">
        <f t="shared" si="805"/>
        <v>0</v>
      </c>
      <c r="AF2413" s="63">
        <f t="shared" si="801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5"/>
        <v>0</v>
      </c>
      <c r="AP2413" s="15"/>
      <c r="AR2413" s="14"/>
      <c r="AS2413" s="18"/>
      <c r="AT2413" s="16">
        <v>0</v>
      </c>
      <c r="AU2413" s="18">
        <f t="shared" si="796"/>
        <v>0</v>
      </c>
      <c r="AV2413" s="15"/>
      <c r="AX2413" s="14"/>
      <c r="AY2413" s="18"/>
      <c r="AZ2413" s="16">
        <v>0</v>
      </c>
      <c r="BA2413" s="18">
        <f t="shared" si="797"/>
        <v>0</v>
      </c>
      <c r="BB2413" s="15"/>
      <c r="BD2413" s="14"/>
      <c r="BE2413" s="18"/>
      <c r="BF2413" s="16">
        <v>0</v>
      </c>
      <c r="BG2413" s="18">
        <f t="shared" si="798"/>
        <v>0</v>
      </c>
      <c r="BH2413" s="15"/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45" si="807">(R2414-S2414)+T2413</f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45" si="808">(X2414-Y2414)+Z2413</f>
        <v>1449.5799999999801</v>
      </c>
      <c r="AA2414" s="15"/>
      <c r="AB2414" s="24"/>
      <c r="AC2414" s="15" t="str">
        <f t="shared" si="806"/>
        <v xml:space="preserve">PAG. BOLLETTA ENEL  </v>
      </c>
      <c r="AD2414" s="25"/>
      <c r="AE2414" s="62">
        <f t="shared" si="805"/>
        <v>0</v>
      </c>
      <c r="AF2414" s="63">
        <f t="shared" si="801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45" si="809">(AM2414-AN2414)+AO2413</f>
        <v>0</v>
      </c>
      <c r="AP2414" s="15"/>
      <c r="AR2414" s="14"/>
      <c r="AS2414" s="18"/>
      <c r="AT2414" s="16">
        <v>0</v>
      </c>
      <c r="AU2414" s="18">
        <f t="shared" ref="AU2414:AU2445" si="810">(AS2414-AT2414)+AU2413</f>
        <v>0</v>
      </c>
      <c r="AV2414" s="15"/>
      <c r="AX2414" s="14"/>
      <c r="AY2414" s="18"/>
      <c r="AZ2414" s="16">
        <v>0</v>
      </c>
      <c r="BA2414" s="18">
        <f t="shared" ref="BA2414:BA2445" si="811">(AY2414-AZ2414)+BA2413</f>
        <v>0</v>
      </c>
      <c r="BB2414" s="15"/>
      <c r="BD2414" s="14"/>
      <c r="BE2414" s="18"/>
      <c r="BF2414" s="16">
        <v>0</v>
      </c>
      <c r="BG2414" s="18">
        <f t="shared" ref="BG2414:BG2445" si="812">(BE2414-BF2414)+BG2413</f>
        <v>0</v>
      </c>
      <c r="BH2414" s="15"/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106690.36999999997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07"/>
        <v>97638.799999999988</v>
      </c>
      <c r="U2415" s="15"/>
      <c r="W2415" s="14"/>
      <c r="X2415" s="18"/>
      <c r="Y2415" s="16">
        <v>0</v>
      </c>
      <c r="Z2415" s="18">
        <f t="shared" si="808"/>
        <v>1449.5799999999801</v>
      </c>
      <c r="AA2415" s="15"/>
      <c r="AB2415" s="24"/>
      <c r="AC2415" s="15" t="str">
        <f t="shared" si="806"/>
        <v>Locazione immobili</v>
      </c>
      <c r="AD2415" s="25"/>
      <c r="AE2415" s="62">
        <f t="shared" si="805"/>
        <v>0</v>
      </c>
      <c r="AF2415" s="63">
        <f t="shared" si="801"/>
        <v>9547.4</v>
      </c>
      <c r="AG2415" s="25"/>
      <c r="AH2415" s="24"/>
      <c r="AI2415" s="26">
        <v>0</v>
      </c>
      <c r="AJ2415" s="25"/>
      <c r="AL2415" s="14"/>
      <c r="AM2415" s="18"/>
      <c r="AN2415" s="16">
        <v>0</v>
      </c>
      <c r="AO2415" s="18">
        <f t="shared" si="809"/>
        <v>0</v>
      </c>
      <c r="AP2415" s="15"/>
      <c r="AR2415" s="14"/>
      <c r="AS2415" s="18"/>
      <c r="AT2415" s="16">
        <v>0</v>
      </c>
      <c r="AU2415" s="18">
        <f t="shared" si="810"/>
        <v>0</v>
      </c>
      <c r="AV2415" s="15"/>
      <c r="AX2415" s="14"/>
      <c r="AY2415" s="18"/>
      <c r="AZ2415" s="16">
        <v>0</v>
      </c>
      <c r="BA2415" s="18">
        <f t="shared" si="811"/>
        <v>0</v>
      </c>
      <c r="BB2415" s="15"/>
      <c r="BD2415" s="14"/>
      <c r="BE2415" s="18"/>
      <c r="BF2415" s="16">
        <v>0</v>
      </c>
      <c r="BG2415" s="18">
        <f t="shared" si="812"/>
        <v>0</v>
      </c>
      <c r="BH2415" s="15"/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07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08"/>
        <v>1449.5799999999801</v>
      </c>
      <c r="AA2416" s="15"/>
      <c r="AB2416" s="24"/>
      <c r="AC2416" s="15" t="str">
        <f t="shared" si="806"/>
        <v>Spese condominiali</v>
      </c>
      <c r="AD2416" s="25"/>
      <c r="AE2416" s="62">
        <f t="shared" si="805"/>
        <v>0</v>
      </c>
      <c r="AF2416" s="63">
        <f t="shared" si="801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09"/>
        <v>0</v>
      </c>
      <c r="AP2416" s="15"/>
      <c r="AR2416" s="14"/>
      <c r="AS2416" s="18"/>
      <c r="AT2416" s="16">
        <v>0</v>
      </c>
      <c r="AU2416" s="18">
        <f t="shared" si="810"/>
        <v>0</v>
      </c>
      <c r="AV2416" s="15"/>
      <c r="AX2416" s="14"/>
      <c r="AY2416" s="18"/>
      <c r="AZ2416" s="16">
        <v>0</v>
      </c>
      <c r="BA2416" s="18">
        <f t="shared" si="811"/>
        <v>0</v>
      </c>
      <c r="BB2416" s="15"/>
      <c r="BD2416" s="14"/>
      <c r="BE2416" s="18"/>
      <c r="BF2416" s="16">
        <v>0</v>
      </c>
      <c r="BG2416" s="18">
        <f t="shared" si="812"/>
        <v>0</v>
      </c>
      <c r="BH2416" s="15"/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07"/>
        <v>97638.799999999988</v>
      </c>
      <c r="U2417" s="15"/>
      <c r="W2417" s="14"/>
      <c r="X2417" s="18"/>
      <c r="Y2417" s="16"/>
      <c r="Z2417" s="18">
        <f t="shared" si="808"/>
        <v>1449.5799999999801</v>
      </c>
      <c r="AA2417" s="15"/>
      <c r="AB2417" s="24"/>
      <c r="AC2417" s="15" t="str">
        <f t="shared" si="806"/>
        <v>TOT. SPESE AFFITTO  TEL. LUCE</v>
      </c>
      <c r="AD2417" s="25"/>
      <c r="AE2417" s="62">
        <f t="shared" si="805"/>
        <v>0</v>
      </c>
      <c r="AF2417" s="63">
        <f t="shared" si="801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09"/>
        <v>0</v>
      </c>
      <c r="AP2417" s="15"/>
      <c r="AR2417" s="14"/>
      <c r="AS2417" s="18"/>
      <c r="AT2417" s="16"/>
      <c r="AU2417" s="18">
        <f t="shared" si="810"/>
        <v>0</v>
      </c>
      <c r="AV2417" s="15"/>
      <c r="AX2417" s="14"/>
      <c r="AY2417" s="18"/>
      <c r="AZ2417" s="16"/>
      <c r="BA2417" s="18">
        <f t="shared" si="811"/>
        <v>0</v>
      </c>
      <c r="BB2417" s="15"/>
      <c r="BD2417" s="14"/>
      <c r="BE2417" s="18"/>
      <c r="BF2417" s="16"/>
      <c r="BG2417" s="18">
        <f t="shared" si="812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97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95</v>
      </c>
      <c r="L2418" s="107">
        <v>1366.5</v>
      </c>
      <c r="M2418" s="16" t="s">
        <v>96</v>
      </c>
      <c r="N2418" s="16">
        <v>0</v>
      </c>
      <c r="O2418" s="16"/>
      <c r="P2418" s="18"/>
      <c r="Q2418" s="14"/>
      <c r="R2418" s="18"/>
      <c r="S2418" s="16">
        <f>G2418</f>
        <v>0</v>
      </c>
      <c r="T2418" s="18">
        <f t="shared" si="807"/>
        <v>97638.799999999988</v>
      </c>
      <c r="U2418" s="15"/>
      <c r="W2418" s="14"/>
      <c r="X2418" s="18">
        <v>0</v>
      </c>
      <c r="Y2418" s="16">
        <v>0</v>
      </c>
      <c r="Z2418" s="18">
        <f t="shared" si="808"/>
        <v>1449.5799999999801</v>
      </c>
      <c r="AA2418" s="15"/>
      <c r="AB2418" s="24"/>
      <c r="AC2418" s="15" t="str">
        <f t="shared" si="806"/>
        <v xml:space="preserve">RIVALSA </v>
      </c>
      <c r="AD2418" s="25"/>
      <c r="AE2418" s="62">
        <f t="shared" si="805"/>
        <v>0</v>
      </c>
      <c r="AF2418" s="63">
        <f t="shared" si="801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09"/>
        <v>0</v>
      </c>
      <c r="AP2418" s="15"/>
      <c r="AR2418" s="14"/>
      <c r="AS2418" s="18"/>
      <c r="AT2418" s="16"/>
      <c r="AU2418" s="18">
        <f t="shared" si="810"/>
        <v>0</v>
      </c>
      <c r="AV2418" s="15"/>
      <c r="AX2418" s="14"/>
      <c r="AY2418" s="18"/>
      <c r="AZ2418" s="16"/>
      <c r="BA2418" s="18">
        <f t="shared" si="811"/>
        <v>0</v>
      </c>
      <c r="BB2418" s="15"/>
      <c r="BD2418" s="14"/>
      <c r="BE2418" s="18"/>
      <c r="BF2418" s="16"/>
      <c r="BG2418" s="18">
        <f t="shared" si="812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100</v>
      </c>
      <c r="D2419" s="16"/>
      <c r="E2419" s="16"/>
      <c r="F2419" s="16"/>
      <c r="G2419" s="16">
        <v>0</v>
      </c>
      <c r="H2419" s="16"/>
      <c r="I2419" s="4"/>
      <c r="J2419" s="14"/>
      <c r="K2419" s="50" t="s">
        <v>98</v>
      </c>
      <c r="L2419" s="107">
        <f>L2358</f>
        <v>0</v>
      </c>
      <c r="M2419" s="16" t="s">
        <v>99</v>
      </c>
      <c r="N2419" s="16">
        <v>2478.9899999999998</v>
      </c>
      <c r="O2419" s="16"/>
      <c r="P2419" s="18"/>
      <c r="Q2419" s="14"/>
      <c r="R2419" s="18"/>
      <c r="S2419" s="16">
        <f>G2419</f>
        <v>0</v>
      </c>
      <c r="T2419" s="18">
        <f t="shared" si="807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08"/>
        <v>1449.5799999999801</v>
      </c>
      <c r="AA2419" s="15"/>
      <c r="AB2419" s="24"/>
      <c r="AC2419" s="15" t="str">
        <f t="shared" si="806"/>
        <v>COMMERCIALISTA</v>
      </c>
      <c r="AD2419" s="25"/>
      <c r="AE2419" s="62">
        <f t="shared" si="805"/>
        <v>0</v>
      </c>
      <c r="AF2419" s="63">
        <f t="shared" si="801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09"/>
        <v>0</v>
      </c>
      <c r="AP2419" s="15"/>
      <c r="AR2419" s="14"/>
      <c r="AS2419" s="18"/>
      <c r="AT2419" s="16">
        <v>0</v>
      </c>
      <c r="AU2419" s="18">
        <f t="shared" si="810"/>
        <v>0</v>
      </c>
      <c r="AV2419" s="15"/>
      <c r="AX2419" s="14"/>
      <c r="AY2419" s="18"/>
      <c r="AZ2419" s="16">
        <v>0</v>
      </c>
      <c r="BA2419" s="18">
        <f t="shared" si="811"/>
        <v>0</v>
      </c>
      <c r="BB2419" s="15"/>
      <c r="BD2419" s="14"/>
      <c r="BE2419" s="18"/>
      <c r="BF2419" s="16">
        <v>0</v>
      </c>
      <c r="BG2419" s="18">
        <f t="shared" si="812"/>
        <v>0</v>
      </c>
      <c r="BH2419" s="15"/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154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">
        <v>101</v>
      </c>
      <c r="L2420" s="107">
        <f>L2359</f>
        <v>0</v>
      </c>
      <c r="M2420" s="16" t="s">
        <v>102</v>
      </c>
      <c r="N2420" s="16">
        <v>0</v>
      </c>
      <c r="O2420" s="16"/>
      <c r="P2420" s="18"/>
      <c r="Q2420" s="14"/>
      <c r="R2420" s="18"/>
      <c r="S2420" s="16">
        <f>G2420</f>
        <v>0</v>
      </c>
      <c r="T2420" s="18">
        <f t="shared" si="807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08"/>
        <v>1449.5799999999801</v>
      </c>
      <c r="AA2420" s="15"/>
      <c r="AB2420" s="24"/>
      <c r="AC2420" s="15" t="str">
        <f t="shared" si="806"/>
        <v>CASSA PREVIDENZA  AGENTI  + QUOTA GAA</v>
      </c>
      <c r="AD2420" s="25"/>
      <c r="AE2420" s="62">
        <f t="shared" si="805"/>
        <v>0</v>
      </c>
      <c r="AF2420" s="63">
        <f t="shared" si="801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09"/>
        <v>0</v>
      </c>
      <c r="AP2420" s="15"/>
      <c r="AR2420" s="14"/>
      <c r="AS2420" s="18"/>
      <c r="AT2420" s="16">
        <v>0</v>
      </c>
      <c r="AU2420" s="18">
        <f t="shared" si="810"/>
        <v>0</v>
      </c>
      <c r="AV2420" s="15"/>
      <c r="AX2420" s="14"/>
      <c r="AY2420" s="18"/>
      <c r="AZ2420" s="16">
        <v>0</v>
      </c>
      <c r="BA2420" s="18">
        <f t="shared" si="811"/>
        <v>0</v>
      </c>
      <c r="BB2420" s="15"/>
      <c r="BD2420" s="14"/>
      <c r="BE2420" s="18"/>
      <c r="BF2420" s="16">
        <v>0</v>
      </c>
      <c r="BG2420" s="18">
        <f t="shared" si="812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106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">
        <v>104</v>
      </c>
      <c r="L2421" s="107">
        <f>L2360</f>
        <v>0</v>
      </c>
      <c r="M2421" s="16" t="s">
        <v>105</v>
      </c>
      <c r="N2421" s="16">
        <v>235.5</v>
      </c>
      <c r="O2421" s="16"/>
      <c r="P2421" s="18"/>
      <c r="Q2421" s="14"/>
      <c r="R2421" s="18">
        <f>F2421</f>
        <v>0</v>
      </c>
      <c r="S2421" s="16">
        <v>0</v>
      </c>
      <c r="T2421" s="18">
        <f t="shared" si="807"/>
        <v>97638.799999999988</v>
      </c>
      <c r="U2421" s="15"/>
      <c r="W2421" s="14" t="s">
        <v>194</v>
      </c>
      <c r="X2421" s="18">
        <v>0</v>
      </c>
      <c r="Y2421" s="16"/>
      <c r="Z2421" s="18">
        <f t="shared" si="808"/>
        <v>1449.5799999999801</v>
      </c>
      <c r="AA2421" s="15"/>
      <c r="AB2421" s="24"/>
      <c r="AC2421" s="15" t="str">
        <f t="shared" si="806"/>
        <v>GIROCONTO PROVV. GENERALI</v>
      </c>
      <c r="AD2421" s="25"/>
      <c r="AE2421" s="62">
        <f t="shared" si="805"/>
        <v>0</v>
      </c>
      <c r="AF2421" s="63">
        <f t="shared" si="801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09"/>
        <v>0</v>
      </c>
      <c r="AP2421" s="15"/>
      <c r="AR2421" s="14"/>
      <c r="AS2421" s="18"/>
      <c r="AT2421" s="16"/>
      <c r="AU2421" s="18">
        <f t="shared" si="810"/>
        <v>0</v>
      </c>
      <c r="AV2421" s="15"/>
      <c r="AX2421" s="14"/>
      <c r="AY2421" s="18"/>
      <c r="AZ2421" s="16"/>
      <c r="BA2421" s="18">
        <f t="shared" si="811"/>
        <v>0</v>
      </c>
      <c r="BB2421" s="15"/>
      <c r="BD2421" s="14"/>
      <c r="BE2421" s="18">
        <f>H2421</f>
        <v>0</v>
      </c>
      <c r="BF2421" s="16"/>
      <c r="BG2421" s="18">
        <f t="shared" si="812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155</v>
      </c>
      <c r="D2422" s="16"/>
      <c r="E2422" s="16"/>
      <c r="F2422" s="1">
        <v>0</v>
      </c>
      <c r="G2422" s="16">
        <v>0</v>
      </c>
      <c r="H2422" s="16"/>
      <c r="I2422" s="4"/>
      <c r="J2422" s="14"/>
      <c r="K2422" s="50" t="s">
        <v>107</v>
      </c>
      <c r="L2422" s="107">
        <v>1248</v>
      </c>
      <c r="M2422" s="16" t="s">
        <v>108</v>
      </c>
      <c r="N2422" s="16">
        <v>1219</v>
      </c>
      <c r="O2422" s="16"/>
      <c r="P2422" s="18"/>
      <c r="Q2422" s="14"/>
      <c r="R2422" s="49">
        <f>F2422</f>
        <v>0</v>
      </c>
      <c r="S2422" s="16">
        <v>0</v>
      </c>
      <c r="T2422" s="18">
        <f t="shared" si="807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08"/>
        <v>1449.5799999999801</v>
      </c>
      <c r="AA2422" s="15"/>
      <c r="AB2422" s="24"/>
      <c r="AC2422" s="64" t="s">
        <v>156</v>
      </c>
      <c r="AD2422" s="65"/>
      <c r="AE2422" s="65">
        <f t="shared" si="805"/>
        <v>0</v>
      </c>
      <c r="AF2422" s="63">
        <f t="shared" si="801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09"/>
        <v>0</v>
      </c>
      <c r="AP2422" s="15"/>
      <c r="AR2422" s="14"/>
      <c r="AS2422" s="18"/>
      <c r="AT2422" s="16">
        <v>0</v>
      </c>
      <c r="AU2422" s="18">
        <f t="shared" si="810"/>
        <v>0</v>
      </c>
      <c r="AV2422" s="15"/>
      <c r="AX2422" s="14"/>
      <c r="AY2422" s="18"/>
      <c r="AZ2422" s="16">
        <v>0</v>
      </c>
      <c r="BA2422" s="18">
        <f t="shared" si="811"/>
        <v>0</v>
      </c>
      <c r="BB2422" s="15"/>
      <c r="BD2422" s="14"/>
      <c r="BE2422" s="18"/>
      <c r="BF2422" s="16">
        <v>0</v>
      </c>
      <c r="BG2422" s="18">
        <f t="shared" si="812"/>
        <v>0</v>
      </c>
      <c r="BH2422" s="15"/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112</v>
      </c>
      <c r="D2423" s="16"/>
      <c r="E2423" s="16"/>
      <c r="F2423" s="16"/>
      <c r="G2423" s="16">
        <v>0</v>
      </c>
      <c r="H2423" s="16"/>
      <c r="I2423" s="4"/>
      <c r="J2423" s="14"/>
      <c r="K2423" s="50" t="s">
        <v>110</v>
      </c>
      <c r="L2423" s="107">
        <v>631.5</v>
      </c>
      <c r="M2423" s="16" t="s">
        <v>111</v>
      </c>
      <c r="N2423" s="16">
        <v>0</v>
      </c>
      <c r="O2423" s="16"/>
      <c r="P2423" s="18"/>
      <c r="Q2423" s="14"/>
      <c r="R2423" s="18"/>
      <c r="S2423" s="16">
        <f>G2423</f>
        <v>0</v>
      </c>
      <c r="T2423" s="18">
        <f t="shared" si="807"/>
        <v>97638.799999999988</v>
      </c>
      <c r="U2423" s="15" t="s">
        <v>113</v>
      </c>
      <c r="W2423" s="14"/>
      <c r="X2423" s="18"/>
      <c r="Y2423" s="16">
        <v>0</v>
      </c>
      <c r="Z2423" s="18">
        <f t="shared" si="808"/>
        <v>1449.5799999999801</v>
      </c>
      <c r="AA2423" s="15"/>
      <c r="AB2423" s="24"/>
      <c r="AC2423" s="15" t="str">
        <f>C2423</f>
        <v>TASSE</v>
      </c>
      <c r="AD2423" s="25"/>
      <c r="AE2423" s="62">
        <f t="shared" si="805"/>
        <v>0</v>
      </c>
      <c r="AF2423" s="63">
        <f t="shared" si="801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09"/>
        <v>0</v>
      </c>
      <c r="AP2423" s="15"/>
      <c r="AR2423" s="14"/>
      <c r="AS2423" s="18">
        <v>0</v>
      </c>
      <c r="AT2423" s="16">
        <v>0</v>
      </c>
      <c r="AU2423" s="18">
        <f t="shared" si="810"/>
        <v>0</v>
      </c>
      <c r="AV2423" s="15"/>
      <c r="AX2423" s="14"/>
      <c r="AY2423" s="18">
        <v>0</v>
      </c>
      <c r="AZ2423" s="16">
        <v>0</v>
      </c>
      <c r="BA2423" s="18">
        <f t="shared" si="811"/>
        <v>0</v>
      </c>
      <c r="BB2423" s="15"/>
      <c r="BD2423" s="14"/>
      <c r="BE2423" s="18">
        <v>0</v>
      </c>
      <c r="BF2423" s="16">
        <v>0</v>
      </c>
      <c r="BG2423" s="18">
        <f t="shared" si="812"/>
        <v>0</v>
      </c>
      <c r="BH2423" s="15"/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114</v>
      </c>
      <c r="D2424" s="16"/>
      <c r="E2424" s="16"/>
      <c r="F2424" s="16">
        <v>0</v>
      </c>
      <c r="G2424" s="16">
        <v>0</v>
      </c>
      <c r="H2424" s="16"/>
      <c r="I2424" s="4"/>
      <c r="J2424" s="14"/>
      <c r="K2424" s="152" t="str">
        <f>K2363</f>
        <v>TOTALE SOSPESI</v>
      </c>
      <c r="L2424" s="106">
        <f>L2363</f>
        <v>0</v>
      </c>
      <c r="M2424" s="162" t="str">
        <f>M2363</f>
        <v>TOTALE SOSPESI</v>
      </c>
      <c r="N2424" s="162">
        <f>N2363</f>
        <v>8150.87</v>
      </c>
      <c r="O2424" s="16"/>
      <c r="P2424" s="18"/>
      <c r="Q2424" s="14"/>
      <c r="R2424" s="18"/>
      <c r="S2424" s="16">
        <f>G2424</f>
        <v>0</v>
      </c>
      <c r="T2424" s="18">
        <f t="shared" si="807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08"/>
        <v>1449.5799999999801</v>
      </c>
      <c r="AA2424" s="15"/>
      <c r="AB2424" s="24"/>
      <c r="AC2424" s="15" t="str">
        <f>C2424</f>
        <v>PREL.  ACC. PER AMM-  GIGI</v>
      </c>
      <c r="AD2424" s="25"/>
      <c r="AE2424" s="62">
        <f t="shared" si="805"/>
        <v>0</v>
      </c>
      <c r="AF2424" s="63">
        <f t="shared" si="801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09"/>
        <v>0</v>
      </c>
      <c r="AP2424" s="15"/>
      <c r="AR2424" s="14"/>
      <c r="AS2424" s="18">
        <v>0</v>
      </c>
      <c r="AT2424" s="16">
        <v>0</v>
      </c>
      <c r="AU2424" s="18">
        <f t="shared" si="810"/>
        <v>0</v>
      </c>
      <c r="AV2424" s="15"/>
      <c r="AX2424" s="14"/>
      <c r="AY2424" s="18">
        <v>0</v>
      </c>
      <c r="AZ2424" s="16">
        <v>0</v>
      </c>
      <c r="BA2424" s="18">
        <f t="shared" si="811"/>
        <v>0</v>
      </c>
      <c r="BB2424" s="15"/>
      <c r="BD2424" s="14"/>
      <c r="BE2424" s="18">
        <v>0</v>
      </c>
      <c r="BF2424" s="16">
        <v>0</v>
      </c>
      <c r="BG2424" s="18">
        <f t="shared" si="812"/>
        <v>0</v>
      </c>
      <c r="BH2424" s="15"/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115</v>
      </c>
      <c r="D2425" s="16"/>
      <c r="E2425" s="16"/>
      <c r="F2425" s="16">
        <v>0</v>
      </c>
      <c r="G2425" s="16">
        <v>0</v>
      </c>
      <c r="H2425" s="16"/>
      <c r="I2425" s="4"/>
      <c r="J2425" s="14"/>
      <c r="K2425" s="50" t="s">
        <v>478</v>
      </c>
      <c r="L2425" s="107">
        <f>L2364</f>
        <v>0</v>
      </c>
      <c r="M2425" s="16">
        <f>M2364</f>
        <v>0</v>
      </c>
      <c r="N2425" s="16">
        <f>N2364</f>
        <v>0</v>
      </c>
      <c r="O2425" s="16"/>
      <c r="P2425" s="18"/>
      <c r="Q2425" s="14"/>
      <c r="R2425" s="18">
        <v>0</v>
      </c>
      <c r="S2425" s="16">
        <f>G2425</f>
        <v>0</v>
      </c>
      <c r="T2425" s="18">
        <f t="shared" si="807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08"/>
        <v>1449.5799999999801</v>
      </c>
      <c r="AA2425" s="15"/>
      <c r="AB2425" s="24"/>
      <c r="AC2425" s="15" t="str">
        <f>C2425</f>
        <v>PREL.  ACC. PER AMM-. RENZO</v>
      </c>
      <c r="AD2425" s="25"/>
      <c r="AE2425" s="62">
        <f t="shared" si="805"/>
        <v>0</v>
      </c>
      <c r="AF2425" s="63">
        <f t="shared" si="801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09"/>
        <v>0</v>
      </c>
      <c r="AP2425" s="15"/>
      <c r="AR2425" s="14"/>
      <c r="AS2425" s="18">
        <v>0</v>
      </c>
      <c r="AT2425" s="16"/>
      <c r="AU2425" s="18">
        <f t="shared" si="810"/>
        <v>0</v>
      </c>
      <c r="AV2425" s="15"/>
      <c r="AX2425" s="14"/>
      <c r="AY2425" s="18">
        <v>0</v>
      </c>
      <c r="AZ2425" s="16"/>
      <c r="BA2425" s="18">
        <f t="shared" si="811"/>
        <v>0</v>
      </c>
      <c r="BB2425" s="15"/>
      <c r="BD2425" s="14"/>
      <c r="BE2425" s="18">
        <v>0</v>
      </c>
      <c r="BF2425" s="16"/>
      <c r="BG2425" s="18">
        <f t="shared" si="812"/>
        <v>0</v>
      </c>
      <c r="BH2425" s="15"/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/>
      <c r="B2426" s="15"/>
      <c r="C2426" s="15" t="s">
        <v>116</v>
      </c>
      <c r="D2426" s="16"/>
      <c r="E2426" s="16"/>
      <c r="F2426" s="16">
        <v>0</v>
      </c>
      <c r="G2426" s="16"/>
      <c r="H2426" s="16"/>
      <c r="I2426" s="4"/>
      <c r="J2426" s="14"/>
      <c r="K2426" s="50">
        <f>K2365</f>
        <v>0</v>
      </c>
      <c r="L2426" s="107">
        <f>L2365</f>
        <v>0</v>
      </c>
      <c r="M2426" s="16" t="s">
        <v>471</v>
      </c>
      <c r="N2426" s="16">
        <v>300.5</v>
      </c>
      <c r="O2426" s="16"/>
      <c r="P2426" s="18"/>
      <c r="Q2426" s="14"/>
      <c r="R2426" s="18">
        <v>0</v>
      </c>
      <c r="S2426" s="16">
        <v>0</v>
      </c>
      <c r="T2426" s="18">
        <f t="shared" si="807"/>
        <v>97638.799999999988</v>
      </c>
      <c r="U2426" s="15"/>
      <c r="W2426" s="14"/>
      <c r="X2426" s="18">
        <f>F2426</f>
        <v>0</v>
      </c>
      <c r="Y2426" s="16">
        <v>0</v>
      </c>
      <c r="Z2426" s="18">
        <f t="shared" si="808"/>
        <v>1449.5799999999801</v>
      </c>
      <c r="AA2426" s="15" t="str">
        <f>C2426</f>
        <v>VERSAMENTO</v>
      </c>
      <c r="AB2426" s="24"/>
      <c r="AC2426" s="15"/>
      <c r="AD2426" s="25"/>
      <c r="AE2426" s="62"/>
      <c r="AF2426" s="63"/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09"/>
        <v>0</v>
      </c>
      <c r="AP2426" s="15"/>
      <c r="AR2426" s="14"/>
      <c r="AS2426" s="18">
        <v>0</v>
      </c>
      <c r="AT2426" s="16"/>
      <c r="AU2426" s="18">
        <f t="shared" si="810"/>
        <v>0</v>
      </c>
      <c r="AV2426" s="15"/>
      <c r="AX2426" s="14"/>
      <c r="AY2426" s="18">
        <v>0</v>
      </c>
      <c r="AZ2426" s="16"/>
      <c r="BA2426" s="18">
        <f t="shared" si="811"/>
        <v>0</v>
      </c>
      <c r="BB2426" s="15"/>
      <c r="BD2426" s="14"/>
      <c r="BE2426" s="18">
        <v>0</v>
      </c>
      <c r="BF2426" s="16"/>
      <c r="BG2426" s="18">
        <f t="shared" si="812"/>
        <v>0</v>
      </c>
      <c r="BH2426" s="15"/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/>
      <c r="C2427" s="15" t="s">
        <v>116</v>
      </c>
      <c r="D2427" s="16"/>
      <c r="E2427" s="16"/>
      <c r="F2427" s="16">
        <v>0</v>
      </c>
      <c r="G2427" s="16"/>
      <c r="H2427" s="16">
        <v>0</v>
      </c>
      <c r="I2427" s="4"/>
      <c r="J2427" s="14"/>
      <c r="K2427" s="50">
        <f>K2366</f>
        <v>0</v>
      </c>
      <c r="L2427" s="107">
        <f>L2366</f>
        <v>0</v>
      </c>
      <c r="M2427" s="16" t="s">
        <v>473</v>
      </c>
      <c r="N2427" s="16">
        <v>333</v>
      </c>
      <c r="O2427" s="16"/>
      <c r="P2427" s="18"/>
      <c r="Q2427" s="14"/>
      <c r="R2427" s="18">
        <v>0</v>
      </c>
      <c r="S2427" s="16">
        <v>0</v>
      </c>
      <c r="T2427" s="18">
        <f t="shared" si="807"/>
        <v>97638.799999999988</v>
      </c>
      <c r="U2427" s="15"/>
      <c r="W2427" s="14"/>
      <c r="X2427" s="18">
        <f>F2427</f>
        <v>0</v>
      </c>
      <c r="Y2427" s="16"/>
      <c r="Z2427" s="18">
        <f t="shared" si="808"/>
        <v>1449.5799999999801</v>
      </c>
      <c r="AA2427" s="15"/>
      <c r="AB2427" s="24"/>
      <c r="AC2427" s="15"/>
      <c r="AD2427" s="25"/>
      <c r="AE2427" s="62"/>
      <c r="AF2427" s="63"/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09"/>
        <v>0</v>
      </c>
      <c r="AP2427" s="15"/>
      <c r="AR2427" s="14"/>
      <c r="AS2427" s="18">
        <v>0</v>
      </c>
      <c r="AT2427" s="16"/>
      <c r="AU2427" s="18">
        <f t="shared" si="810"/>
        <v>0</v>
      </c>
      <c r="AV2427" s="15"/>
      <c r="AX2427" s="14"/>
      <c r="AY2427" s="18">
        <v>0</v>
      </c>
      <c r="AZ2427" s="16"/>
      <c r="BA2427" s="18">
        <f t="shared" si="811"/>
        <v>0</v>
      </c>
      <c r="BB2427" s="15"/>
      <c r="BD2427" s="14"/>
      <c r="BE2427" s="18">
        <v>0</v>
      </c>
      <c r="BF2427" s="16"/>
      <c r="BG2427" s="18">
        <f t="shared" si="812"/>
        <v>0</v>
      </c>
      <c r="BH2427" s="15"/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/>
      <c r="B2428" s="15"/>
      <c r="C2428" s="15" t="s">
        <v>116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475</v>
      </c>
      <c r="L2428" s="107">
        <v>412</v>
      </c>
      <c r="M2428" s="16" t="s">
        <v>476</v>
      </c>
      <c r="N2428" s="16">
        <v>1117</v>
      </c>
      <c r="O2428" s="16"/>
      <c r="P2428" s="18"/>
      <c r="Q2428" s="14"/>
      <c r="R2428" s="18">
        <v>0</v>
      </c>
      <c r="S2428" s="16">
        <v>0</v>
      </c>
      <c r="T2428" s="18">
        <f t="shared" si="807"/>
        <v>97638.799999999988</v>
      </c>
      <c r="U2428" s="15"/>
      <c r="W2428" s="14"/>
      <c r="X2428" s="18">
        <f>F2428</f>
        <v>0</v>
      </c>
      <c r="Y2428" s="16"/>
      <c r="Z2428" s="18">
        <f t="shared" si="808"/>
        <v>1449.5799999999801</v>
      </c>
      <c r="AA2428" s="15"/>
      <c r="AB2428" s="24"/>
      <c r="AC2428" s="15"/>
      <c r="AD2428" s="25"/>
      <c r="AE2428" s="62"/>
      <c r="AF2428" s="63"/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09"/>
        <v>0</v>
      </c>
      <c r="AP2428" s="15"/>
      <c r="AR2428" s="14"/>
      <c r="AS2428" s="18">
        <v>0</v>
      </c>
      <c r="AT2428" s="16"/>
      <c r="AU2428" s="18">
        <f t="shared" si="810"/>
        <v>0</v>
      </c>
      <c r="AV2428" s="15"/>
      <c r="AX2428" s="14"/>
      <c r="AY2428" s="18">
        <v>0</v>
      </c>
      <c r="AZ2428" s="16"/>
      <c r="BA2428" s="18">
        <f t="shared" si="811"/>
        <v>0</v>
      </c>
      <c r="BB2428" s="15"/>
      <c r="BD2428" s="14"/>
      <c r="BE2428" s="18">
        <v>0</v>
      </c>
      <c r="BF2428" s="16"/>
      <c r="BG2428" s="18">
        <f t="shared" si="812"/>
        <v>0</v>
      </c>
      <c r="BH2428" s="15"/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116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/>
      <c r="Q2429" s="14"/>
      <c r="R2429" s="18">
        <v>0</v>
      </c>
      <c r="S2429" s="16">
        <v>0</v>
      </c>
      <c r="T2429" s="18">
        <f t="shared" si="807"/>
        <v>97638.799999999988</v>
      </c>
      <c r="U2429" s="15"/>
      <c r="W2429" s="14"/>
      <c r="X2429" s="18">
        <f>F2429</f>
        <v>0</v>
      </c>
      <c r="Y2429" s="16">
        <v>0</v>
      </c>
      <c r="Z2429" s="18">
        <f t="shared" si="808"/>
        <v>1449.5799999999801</v>
      </c>
      <c r="AA2429" s="15" t="str">
        <f>C2429</f>
        <v>VERSAMENTO</v>
      </c>
      <c r="AB2429" s="24"/>
      <c r="AC2429" s="15"/>
      <c r="AD2429" s="25"/>
      <c r="AE2429" s="62"/>
      <c r="AF2429" s="63"/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09"/>
        <v>0</v>
      </c>
      <c r="AP2429" s="15"/>
      <c r="AR2429" s="14"/>
      <c r="AS2429" s="18">
        <v>0</v>
      </c>
      <c r="AT2429" s="16"/>
      <c r="AU2429" s="18">
        <f t="shared" si="810"/>
        <v>0</v>
      </c>
      <c r="AV2429" s="15"/>
      <c r="AX2429" s="14"/>
      <c r="AY2429" s="18">
        <v>0</v>
      </c>
      <c r="AZ2429" s="16"/>
      <c r="BA2429" s="18">
        <f t="shared" si="811"/>
        <v>0</v>
      </c>
      <c r="BB2429" s="15"/>
      <c r="BD2429" s="14"/>
      <c r="BE2429" s="18">
        <v>0</v>
      </c>
      <c r="BF2429" s="16"/>
      <c r="BG2429" s="18">
        <f t="shared" si="812"/>
        <v>0</v>
      </c>
      <c r="BH2429" s="15"/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116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119</v>
      </c>
      <c r="L2430" s="16">
        <f>SUM(L2417:L2429)</f>
        <v>3772.5</v>
      </c>
      <c r="M2430" s="16" t="s">
        <v>477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07"/>
        <v>97638.799999999988</v>
      </c>
      <c r="U2430" s="15"/>
      <c r="W2430" s="14"/>
      <c r="X2430" s="18">
        <v>0</v>
      </c>
      <c r="Y2430" s="16"/>
      <c r="Z2430" s="18">
        <f t="shared" si="808"/>
        <v>1449.5799999999801</v>
      </c>
      <c r="AA2430" s="15" t="str">
        <f>C2430</f>
        <v>VERSAMENTO</v>
      </c>
      <c r="AB2430" s="24"/>
      <c r="AC2430" s="15"/>
      <c r="AD2430" s="25"/>
      <c r="AE2430" s="62"/>
      <c r="AF2430" s="63"/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09"/>
        <v>0</v>
      </c>
      <c r="AP2430" s="15"/>
      <c r="AR2430" s="14"/>
      <c r="AS2430" s="18">
        <v>0</v>
      </c>
      <c r="AT2430" s="16"/>
      <c r="AU2430" s="18">
        <f t="shared" si="810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811"/>
        <v>0</v>
      </c>
      <c r="BB2430" s="15"/>
      <c r="BD2430" s="14"/>
      <c r="BE2430" s="18">
        <v>0</v>
      </c>
      <c r="BF2430" s="16"/>
      <c r="BG2430" s="18">
        <f t="shared" si="812"/>
        <v>0</v>
      </c>
      <c r="BH2430" s="15"/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175</v>
      </c>
      <c r="D2431" s="16"/>
      <c r="E2431" s="16"/>
      <c r="F2431" s="16"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13944.87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807"/>
        <v>97638.799999999988</v>
      </c>
      <c r="U2431" s="15"/>
      <c r="W2431" s="14"/>
      <c r="X2431" s="18">
        <f>F2431</f>
        <v>7601.99</v>
      </c>
      <c r="Y2431" s="16">
        <f>G2431</f>
        <v>0</v>
      </c>
      <c r="Z2431" s="18">
        <f t="shared" si="808"/>
        <v>9051.5699999999797</v>
      </c>
      <c r="AA2431" s="15" t="str">
        <f>C2431</f>
        <v>BONIFICI</v>
      </c>
      <c r="AB2431" s="24"/>
      <c r="AC2431" s="15"/>
      <c r="AD2431" s="25"/>
      <c r="AE2431" s="62"/>
      <c r="AF2431" s="63"/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09"/>
        <v>0</v>
      </c>
      <c r="AP2431" s="15"/>
      <c r="AR2431" s="14"/>
      <c r="AS2431" s="18">
        <v>0</v>
      </c>
      <c r="AT2431" s="16"/>
      <c r="AU2431" s="18">
        <f t="shared" si="810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1"/>
        <v>0</v>
      </c>
      <c r="BB2431" s="15"/>
      <c r="BD2431" s="14"/>
      <c r="BE2431" s="18">
        <v>0</v>
      </c>
      <c r="BF2431" s="16"/>
      <c r="BG2431" s="18">
        <f t="shared" si="812"/>
        <v>0</v>
      </c>
      <c r="BH2431" s="15"/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120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-70</v>
      </c>
      <c r="I2432" s="4"/>
      <c r="J2432" s="14"/>
      <c r="K2432" s="53">
        <f>A2381</f>
        <v>45344</v>
      </c>
      <c r="L2432" s="3">
        <f>D2381+D2382-E2386+D2383-E2383+D2386-E2381+B2384</f>
        <v>33418.32</v>
      </c>
      <c r="M2432" s="3"/>
      <c r="N2432" s="3"/>
      <c r="O2432" s="16"/>
      <c r="P2432" s="18"/>
      <c r="Q2432" s="14"/>
      <c r="R2432" s="18"/>
      <c r="S2432" s="16"/>
      <c r="T2432" s="18">
        <f t="shared" si="807"/>
        <v>97638.799999999988</v>
      </c>
      <c r="U2432" s="15"/>
      <c r="W2432" s="14"/>
      <c r="X2432" s="18"/>
      <c r="Y2432" s="1">
        <f>G2432</f>
        <v>0</v>
      </c>
      <c r="Z2432" s="18">
        <f t="shared" si="808"/>
        <v>9051.5699999999797</v>
      </c>
      <c r="AA2432" s="15" t="str">
        <f>C2432</f>
        <v>PREL .PROVVIGIONI MATURATE</v>
      </c>
      <c r="AB2432" s="24"/>
      <c r="AC2432" s="15" t="s">
        <v>163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09"/>
        <v>0</v>
      </c>
      <c r="AP2432" s="15"/>
      <c r="AR2432" s="14"/>
      <c r="AS2432" s="18"/>
      <c r="AT2432" s="25">
        <v>0</v>
      </c>
      <c r="AU2432" s="18">
        <f t="shared" si="810"/>
        <v>0</v>
      </c>
      <c r="AV2432" s="15"/>
      <c r="AX2432" s="14"/>
      <c r="AY2432" s="18"/>
      <c r="AZ2432" s="25">
        <v>0</v>
      </c>
      <c r="BA2432" s="18">
        <f t="shared" si="811"/>
        <v>0</v>
      </c>
      <c r="BB2432" s="15"/>
      <c r="BD2432" s="14"/>
      <c r="BE2432" s="18"/>
      <c r="BF2432" s="25">
        <v>0</v>
      </c>
      <c r="BG2432" s="18">
        <f t="shared" si="812"/>
        <v>0</v>
      </c>
      <c r="BH2432" s="15"/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121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/>
      <c r="N2433" s="16"/>
      <c r="O2433" s="16"/>
      <c r="P2433" s="18"/>
      <c r="Q2433" s="14"/>
      <c r="R2433" s="18"/>
      <c r="S2433" s="16">
        <f>G2433</f>
        <v>0</v>
      </c>
      <c r="T2433" s="18">
        <f t="shared" si="807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08"/>
        <v>9051.5699999999797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09"/>
        <v>0</v>
      </c>
      <c r="AP2433" s="15"/>
      <c r="AR2433" s="14"/>
      <c r="AS2433" s="18"/>
      <c r="AT2433" s="16"/>
      <c r="AU2433" s="18">
        <f t="shared" si="810"/>
        <v>0</v>
      </c>
      <c r="AV2433" s="15"/>
      <c r="AX2433" s="14"/>
      <c r="AY2433" s="18"/>
      <c r="AZ2433" s="16"/>
      <c r="BA2433" s="18">
        <f t="shared" si="811"/>
        <v>0</v>
      </c>
      <c r="BB2433" s="15"/>
      <c r="BD2433" s="14"/>
      <c r="BE2433" s="18"/>
      <c r="BF2433" s="16"/>
      <c r="BG2433" s="18">
        <f t="shared" si="812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/>
      <c r="B2434" s="15"/>
      <c r="C2434" s="15" t="s">
        <v>122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07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08"/>
        <v>9051.5699999999797</v>
      </c>
      <c r="AA2434" s="15"/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09"/>
        <v>0</v>
      </c>
      <c r="AP2434" s="15"/>
      <c r="AR2434" s="14"/>
      <c r="AS2434" s="18"/>
      <c r="AT2434" s="16">
        <v>0</v>
      </c>
      <c r="AU2434" s="18">
        <f t="shared" si="810"/>
        <v>0</v>
      </c>
      <c r="AV2434" s="15"/>
      <c r="AX2434" s="14"/>
      <c r="AY2434" s="18"/>
      <c r="AZ2434" s="16">
        <v>0</v>
      </c>
      <c r="BA2434" s="18">
        <f t="shared" si="811"/>
        <v>0</v>
      </c>
      <c r="BB2434" s="15"/>
      <c r="BD2434" s="14"/>
      <c r="BE2434" s="18"/>
      <c r="BF2434" s="16">
        <v>0</v>
      </c>
      <c r="BG2434" s="18">
        <f t="shared" si="812"/>
        <v>0</v>
      </c>
      <c r="BH2434" s="15"/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/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123</v>
      </c>
      <c r="L2435" s="3">
        <f>SUM(L2415:L2429)+N2414+L2431+L2432</f>
        <v>157826.05999999997</v>
      </c>
      <c r="M2435" s="3">
        <f>SUM(O2384:O2403)+N2413</f>
        <v>97214.52</v>
      </c>
      <c r="N2435" s="16"/>
      <c r="O2435" s="16"/>
      <c r="P2435" s="18"/>
      <c r="Q2435" s="14"/>
      <c r="R2435" s="18"/>
      <c r="S2435" s="16">
        <v>0</v>
      </c>
      <c r="T2435" s="18">
        <f t="shared" si="807"/>
        <v>97638.799999999988</v>
      </c>
      <c r="U2435" s="15"/>
      <c r="W2435" s="14"/>
      <c r="X2435" s="18">
        <v>0</v>
      </c>
      <c r="Y2435" s="16">
        <v>0</v>
      </c>
      <c r="Z2435" s="18">
        <f t="shared" si="808"/>
        <v>9051.5699999999797</v>
      </c>
      <c r="AA2435" s="15"/>
      <c r="AB2435" s="24"/>
      <c r="AC2435" s="15">
        <f>C2435</f>
        <v>0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119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09"/>
        <v>0</v>
      </c>
      <c r="AP2435" s="15"/>
      <c r="AR2435" s="14"/>
      <c r="AS2435" s="18"/>
      <c r="AT2435" s="16">
        <v>0</v>
      </c>
      <c r="AU2435" s="18">
        <f t="shared" si="810"/>
        <v>0</v>
      </c>
      <c r="AV2435" s="16"/>
      <c r="AX2435" s="14"/>
      <c r="AY2435" s="18"/>
      <c r="AZ2435" s="16">
        <v>0</v>
      </c>
      <c r="BA2435" s="18">
        <f t="shared" si="811"/>
        <v>0</v>
      </c>
      <c r="BB2435" s="15"/>
      <c r="BD2435" s="14"/>
      <c r="BE2435" s="18"/>
      <c r="BF2435" s="16">
        <v>0</v>
      </c>
      <c r="BG2435" s="18">
        <f t="shared" si="812"/>
        <v>0</v>
      </c>
      <c r="BH2435" s="15"/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146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-10717.809999999998</v>
      </c>
      <c r="J2436" s="14"/>
      <c r="K2436" s="6" t="s">
        <v>124</v>
      </c>
      <c r="L2436" s="3">
        <f>L2435-M2435</f>
        <v>60611.539999999964</v>
      </c>
      <c r="M2436" s="16"/>
      <c r="N2436" s="16"/>
      <c r="O2436" s="16"/>
      <c r="P2436" s="18"/>
      <c r="Q2436" s="14"/>
      <c r="R2436" s="18"/>
      <c r="S2436" s="16">
        <v>0</v>
      </c>
      <c r="T2436" s="18">
        <f t="shared" si="807"/>
        <v>97638.799999999988</v>
      </c>
      <c r="U2436" s="15"/>
      <c r="W2436" s="14"/>
      <c r="X2436" s="18"/>
      <c r="Y2436" s="16">
        <v>0</v>
      </c>
      <c r="Z2436" s="18">
        <f t="shared" si="808"/>
        <v>9051.5699999999797</v>
      </c>
      <c r="AA2436" s="15"/>
      <c r="AB2436" s="24"/>
      <c r="AC2436" s="71" t="s">
        <v>201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125</v>
      </c>
      <c r="AI2436" s="26"/>
      <c r="AJ2436" s="25">
        <f>SUM(AJ2382:AJ2435)</f>
        <v>0</v>
      </c>
      <c r="AL2436" s="14"/>
      <c r="AM2436" s="18"/>
      <c r="AN2436" s="16"/>
      <c r="AO2436" s="18">
        <f t="shared" si="809"/>
        <v>0</v>
      </c>
      <c r="AP2436" s="15"/>
      <c r="AR2436" s="14"/>
      <c r="AS2436" s="18"/>
      <c r="AT2436" s="16">
        <v>0</v>
      </c>
      <c r="AU2436" s="18">
        <f t="shared" si="810"/>
        <v>0</v>
      </c>
      <c r="AV2436" s="15"/>
      <c r="AX2436" s="14"/>
      <c r="AY2436" s="18"/>
      <c r="AZ2436" s="16"/>
      <c r="BA2436" s="18">
        <f t="shared" si="811"/>
        <v>0</v>
      </c>
      <c r="BB2436" s="15"/>
      <c r="BD2436" s="14"/>
      <c r="BE2436" s="18"/>
      <c r="BF2436" s="16"/>
      <c r="BG2436" s="18">
        <f t="shared" si="812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148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190300.3</v>
      </c>
      <c r="M2437" s="16"/>
      <c r="N2437" s="16"/>
      <c r="O2437" s="56"/>
      <c r="P2437" s="18"/>
      <c r="Q2437" s="14"/>
      <c r="R2437" s="18"/>
      <c r="S2437" s="16">
        <v>0</v>
      </c>
      <c r="T2437" s="18">
        <f t="shared" si="807"/>
        <v>97638.799999999988</v>
      </c>
      <c r="U2437" s="15"/>
      <c r="W2437" s="14"/>
      <c r="X2437" s="18"/>
      <c r="Y2437" s="16">
        <v>0</v>
      </c>
      <c r="Z2437" s="18">
        <f t="shared" si="808"/>
        <v>9051.5699999999797</v>
      </c>
      <c r="AA2437" s="15"/>
      <c r="AB2437" s="24"/>
      <c r="AC2437" s="71" t="s">
        <v>167</v>
      </c>
      <c r="AD2437" s="65"/>
      <c r="AE2437" s="65">
        <f>G2437</f>
        <v>0</v>
      </c>
      <c r="AF2437" s="63">
        <f>AF2376+AD2381+AD2382</f>
        <v>101832.74999999999</v>
      </c>
      <c r="AG2437" s="25"/>
      <c r="AH2437" s="24"/>
      <c r="AI2437" s="26"/>
      <c r="AJ2437" s="25"/>
      <c r="AL2437" s="14"/>
      <c r="AM2437" s="18"/>
      <c r="AN2437" s="16"/>
      <c r="AO2437" s="18">
        <f t="shared" si="809"/>
        <v>0</v>
      </c>
      <c r="AP2437" s="15"/>
      <c r="AR2437" s="14"/>
      <c r="AS2437" s="18"/>
      <c r="AT2437" s="16"/>
      <c r="AU2437" s="18">
        <f t="shared" si="810"/>
        <v>0</v>
      </c>
      <c r="AV2437" s="15"/>
      <c r="AX2437" s="14"/>
      <c r="AY2437" s="18"/>
      <c r="AZ2437" s="16"/>
      <c r="BA2437" s="18">
        <f t="shared" si="811"/>
        <v>0</v>
      </c>
      <c r="BB2437" s="15"/>
      <c r="BD2437" s="14"/>
      <c r="BE2437" s="18"/>
      <c r="BF2437" s="16"/>
      <c r="BG2437" s="18">
        <f t="shared" si="812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87943.209999999977</v>
      </c>
      <c r="B2438" s="44">
        <f>D2386-D2388+B2377</f>
        <v>0</v>
      </c>
      <c r="C2438" s="57" t="s">
        <v>127</v>
      </c>
      <c r="D2438" s="44">
        <f>D2381-D2384-E2381+D2377</f>
        <v>73631.840000000011</v>
      </c>
      <c r="E2438" s="44">
        <f>D2382-D2387+E2377</f>
        <v>26658.800000000003</v>
      </c>
      <c r="F2438" s="72">
        <f>D2384+D2385+D2387+F2377-E2385</f>
        <v>24189.03</v>
      </c>
      <c r="G2438" s="81">
        <f>D2384+D2385-E2385+D2387+G2377</f>
        <v>24189.03</v>
      </c>
      <c r="H2438" s="44">
        <f>G2432+G2431+H2377</f>
        <v>31184.519999999997</v>
      </c>
      <c r="I2438" s="79">
        <f>G2438-H2438</f>
        <v>-6995.489999999998</v>
      </c>
      <c r="J2438" s="58"/>
      <c r="K2438" s="6" t="s">
        <v>128</v>
      </c>
      <c r="L2438" s="3">
        <f>L2436-L2437</f>
        <v>-129688.76000000002</v>
      </c>
      <c r="M2438" s="27" t="s">
        <v>168</v>
      </c>
      <c r="N2438" s="27">
        <f>O2438-L2437</f>
        <v>-145513.35</v>
      </c>
      <c r="O2438" s="44">
        <f>Z2438+AU2438+N2414+SUM(L2417:L2428)+SUM(N2418:N2428)+L2432-D2384-D2387-D2383+E2385</f>
        <v>44786.949999999983</v>
      </c>
      <c r="P2438" s="18"/>
      <c r="Q2438" s="58"/>
      <c r="R2438" s="59"/>
      <c r="S2438" s="44"/>
      <c r="T2438" s="59">
        <f t="shared" si="807"/>
        <v>97638.799999999988</v>
      </c>
      <c r="U2438" s="57"/>
      <c r="W2438" s="58"/>
      <c r="X2438" s="59"/>
      <c r="Y2438" s="44"/>
      <c r="Z2438" s="59">
        <f t="shared" si="808"/>
        <v>9051.5699999999797</v>
      </c>
      <c r="AA2438" s="57"/>
      <c r="AB2438" s="60"/>
      <c r="AC2438" s="60" t="s">
        <v>129</v>
      </c>
      <c r="AD2438" s="23">
        <f>SUM(AD2381:AD2437)-SUM(AE2381:AE2435)+AD2377</f>
        <v>30087.820000000007</v>
      </c>
      <c r="AE2438" s="23">
        <f>AF2424+AF2425</f>
        <v>11860</v>
      </c>
      <c r="AF2438" s="23">
        <f>AD2438+AE2438</f>
        <v>41947.820000000007</v>
      </c>
      <c r="AG2438" s="23" t="s">
        <v>169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09"/>
        <v>0</v>
      </c>
      <c r="AP2438" s="57"/>
      <c r="AR2438" s="58"/>
      <c r="AS2438" s="59"/>
      <c r="AT2438" s="44"/>
      <c r="AU2438" s="59">
        <f t="shared" si="810"/>
        <v>0</v>
      </c>
      <c r="AV2438" s="57"/>
      <c r="AX2438" s="58"/>
      <c r="AY2438" s="59"/>
      <c r="AZ2438" s="44"/>
      <c r="BA2438" s="59">
        <f t="shared" si="811"/>
        <v>0</v>
      </c>
      <c r="BB2438" s="57"/>
      <c r="BD2438" s="58"/>
      <c r="BE2438" s="59"/>
      <c r="BF2438" s="44"/>
      <c r="BG2438" s="59">
        <f t="shared" si="812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202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/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130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170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171</v>
      </c>
      <c r="BP2441" s="8" t="s">
        <v>0</v>
      </c>
      <c r="BQ2441" s="9" t="s">
        <v>172</v>
      </c>
    </row>
    <row r="2442" spans="1:69" ht="16.8" customHeight="1" x14ac:dyDescent="0.35">
      <c r="A2442" s="14">
        <v>45345</v>
      </c>
      <c r="B2442" s="15" t="s">
        <v>173</v>
      </c>
      <c r="C2442" s="15" t="s">
        <v>177</v>
      </c>
      <c r="D2442" s="16">
        <v>12413</v>
      </c>
      <c r="E2442" s="16">
        <v>600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188.32</v>
      </c>
      <c r="M2442" s="16"/>
      <c r="N2442" s="82">
        <f>L2442+L2443-M2443</f>
        <v>188.32</v>
      </c>
      <c r="O2442" s="80">
        <f>D2445+D2448+D2446-E2446-E2445+O2381</f>
        <v>96259.14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9051.5699999999797</v>
      </c>
      <c r="AA2442" s="15"/>
      <c r="AB2442" s="19">
        <f>A2442</f>
        <v>45345</v>
      </c>
      <c r="AC2442" s="12" t="s">
        <v>25</v>
      </c>
      <c r="AD2442" s="11">
        <f>N2442</f>
        <v>188.32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175</v>
      </c>
      <c r="BM2442" s="88">
        <f>BK2442</f>
        <v>45345</v>
      </c>
      <c r="BN2442" s="24" t="s">
        <v>175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179</v>
      </c>
      <c r="D2443" s="16">
        <v>2064.2199999999998</v>
      </c>
      <c r="E2443" s="16"/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3">(R2443-S2443)+T2442</f>
        <v>97638.799999999988</v>
      </c>
      <c r="U2443" s="15"/>
      <c r="W2443" s="14"/>
      <c r="X2443" s="18"/>
      <c r="Y2443" s="16"/>
      <c r="Z2443" s="18">
        <f t="shared" ref="Z2443:Z2474" si="814">(X2443-Y2443)+Z2442</f>
        <v>9051.5699999999797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15">(AM2443-AN2443)+AO2442</f>
        <v>0</v>
      </c>
      <c r="AP2443" s="15"/>
      <c r="AR2443" s="14"/>
      <c r="AS2443" s="18"/>
      <c r="AT2443" s="16"/>
      <c r="AU2443" s="18">
        <f t="shared" ref="AU2443:AU2474" si="816">(AS2443-AT2443)+AU2442</f>
        <v>0</v>
      </c>
      <c r="AV2443" s="15"/>
      <c r="AX2443" s="14"/>
      <c r="AY2443" s="18"/>
      <c r="AZ2443" s="16"/>
      <c r="BA2443" s="18">
        <f t="shared" ref="BA2443:BA2474" si="817">(AY2443-AZ2443)+BA2442</f>
        <v>0</v>
      </c>
      <c r="BB2443" s="15"/>
      <c r="BD2443" s="14"/>
      <c r="BE2443" s="18"/>
      <c r="BF2443" s="16"/>
      <c r="BG2443" s="18">
        <f t="shared" ref="BG2443:BG2474" si="818">(BE2443-BF2443)+BG2442</f>
        <v>0</v>
      </c>
      <c r="BH2443" s="15"/>
      <c r="BJ2443" s="86">
        <v>0</v>
      </c>
      <c r="BK2443" s="90"/>
      <c r="BL2443" s="24">
        <v>0</v>
      </c>
      <c r="BM2443" s="91"/>
      <c r="BN2443" s="24">
        <v>0</v>
      </c>
      <c r="BO2443" s="24">
        <v>0</v>
      </c>
      <c r="BP2443" s="91"/>
      <c r="BQ2443" s="124"/>
    </row>
    <row r="2444" spans="1:69" ht="16.8" customHeight="1" x14ac:dyDescent="0.35">
      <c r="A2444" s="15"/>
      <c r="B2444" s="15"/>
      <c r="C2444" s="15" t="s">
        <v>398</v>
      </c>
      <c r="D2444" s="16">
        <v>0</v>
      </c>
      <c r="E2444" s="16">
        <v>592</v>
      </c>
      <c r="F2444" s="16"/>
      <c r="G2444" s="16"/>
      <c r="H2444" s="103">
        <f>D2445+H2383</f>
        <v>0</v>
      </c>
      <c r="I2444" s="4"/>
      <c r="J2444" s="14"/>
      <c r="K2444" s="17" t="s">
        <v>35</v>
      </c>
      <c r="L2444" s="16">
        <f>D2442+D2443+D2444+D2447-D2445-D2446-D2448-D2449-E2444-E2442+B2445</f>
        <v>13135.22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3"/>
        <v>97638.799999999988</v>
      </c>
      <c r="U2444" s="15"/>
      <c r="W2444" s="14"/>
      <c r="X2444" s="18"/>
      <c r="Y2444" s="16"/>
      <c r="Z2444" s="18">
        <f t="shared" si="814"/>
        <v>9051.5699999999797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15"/>
        <v>0</v>
      </c>
      <c r="AP2444" s="15"/>
      <c r="AR2444" s="14"/>
      <c r="AS2444" s="18"/>
      <c r="AT2444" s="16"/>
      <c r="AU2444" s="18">
        <f t="shared" si="816"/>
        <v>0</v>
      </c>
      <c r="AV2444" s="15"/>
      <c r="AX2444" s="14"/>
      <c r="AY2444" s="18"/>
      <c r="AZ2444" s="16"/>
      <c r="BA2444" s="18">
        <f t="shared" si="817"/>
        <v>0</v>
      </c>
      <c r="BB2444" s="15"/>
      <c r="BD2444" s="14"/>
      <c r="BE2444" s="18"/>
      <c r="BF2444" s="16"/>
      <c r="BG2444" s="18">
        <f t="shared" si="818"/>
        <v>0</v>
      </c>
      <c r="BH2444" s="15"/>
      <c r="BJ2444" s="86">
        <v>0</v>
      </c>
      <c r="BK2444" s="90"/>
      <c r="BL2444" s="24">
        <v>0</v>
      </c>
      <c r="BM2444" s="91"/>
      <c r="BN2444" s="24">
        <v>0</v>
      </c>
      <c r="BO2444" s="24">
        <v>0</v>
      </c>
      <c r="BP2444" s="91"/>
      <c r="BQ2444" s="124"/>
    </row>
    <row r="2445" spans="1:69" ht="16.8" customHeight="1" x14ac:dyDescent="0.35">
      <c r="A2445" s="15"/>
      <c r="B2445" s="15">
        <v>0</v>
      </c>
      <c r="C2445" s="15" t="s">
        <v>178</v>
      </c>
      <c r="D2445" s="16">
        <v>0</v>
      </c>
      <c r="E2445" s="16"/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18.831999999999997</v>
      </c>
      <c r="N2445" s="16">
        <f>G2484</f>
        <v>0</v>
      </c>
      <c r="O2445" s="16">
        <f t="shared" ref="O2445:O2464" si="819">O2384+M2445-N2445</f>
        <v>29071.007000000009</v>
      </c>
      <c r="P2445" s="18">
        <f t="shared" ref="P2445:P2464" si="820">P2384+M2445</f>
        <v>10202.107</v>
      </c>
      <c r="Q2445" s="14"/>
      <c r="R2445" s="18"/>
      <c r="S2445" s="16"/>
      <c r="T2445" s="18">
        <f t="shared" si="813"/>
        <v>97638.799999999988</v>
      </c>
      <c r="U2445" s="15"/>
      <c r="W2445" s="14"/>
      <c r="X2445" s="18"/>
      <c r="Y2445" s="16"/>
      <c r="Z2445" s="18">
        <f t="shared" si="814"/>
        <v>9051.5699999999797</v>
      </c>
      <c r="AA2445" s="15"/>
      <c r="AB2445" s="24"/>
      <c r="AC2445" s="24"/>
      <c r="AD2445" s="25"/>
      <c r="AE2445" s="25"/>
      <c r="AF2445" s="25"/>
      <c r="AG2445" s="25"/>
      <c r="AH2445" s="17"/>
      <c r="AI2445" s="16">
        <v>0</v>
      </c>
      <c r="AJ2445" s="25"/>
      <c r="AL2445" s="14"/>
      <c r="AM2445" s="18"/>
      <c r="AN2445" s="16"/>
      <c r="AO2445" s="18">
        <f t="shared" si="815"/>
        <v>0</v>
      </c>
      <c r="AP2445" s="15"/>
      <c r="AR2445" s="14"/>
      <c r="AS2445" s="18"/>
      <c r="AT2445" s="16"/>
      <c r="AU2445" s="18">
        <f t="shared" si="816"/>
        <v>0</v>
      </c>
      <c r="AV2445" s="15"/>
      <c r="AX2445" s="14"/>
      <c r="AY2445" s="18"/>
      <c r="AZ2445" s="16"/>
      <c r="BA2445" s="18">
        <f t="shared" si="817"/>
        <v>0</v>
      </c>
      <c r="BB2445" s="15"/>
      <c r="BD2445" s="14"/>
      <c r="BE2445" s="18"/>
      <c r="BF2445" s="16"/>
      <c r="BG2445" s="18">
        <f t="shared" si="818"/>
        <v>0</v>
      </c>
      <c r="BH2445" s="15"/>
      <c r="BJ2445" s="86">
        <v>0</v>
      </c>
      <c r="BK2445" s="90"/>
      <c r="BL2445" s="24">
        <v>0</v>
      </c>
      <c r="BM2445" s="91"/>
      <c r="BN2445" s="24">
        <v>0</v>
      </c>
      <c r="BO2445" s="24">
        <v>0</v>
      </c>
      <c r="BP2445" s="91"/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399</v>
      </c>
      <c r="D2446" s="16">
        <v>150</v>
      </c>
      <c r="E2446" s="16">
        <v>0</v>
      </c>
      <c r="F2446" s="16"/>
      <c r="G2446" s="16"/>
      <c r="H2446" s="103">
        <f>D2446+H2385</f>
        <v>3855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15.762383999999997</v>
      </c>
      <c r="N2446" s="16">
        <f>D2454</f>
        <v>0</v>
      </c>
      <c r="O2446" s="16">
        <f t="shared" si="819"/>
        <v>-34366.536441000004</v>
      </c>
      <c r="P2446" s="18">
        <f t="shared" si="820"/>
        <v>8539.1635589999987</v>
      </c>
      <c r="Q2446" s="14"/>
      <c r="R2446" s="18"/>
      <c r="S2446" s="16"/>
      <c r="T2446" s="18">
        <f t="shared" si="813"/>
        <v>97638.799999999988</v>
      </c>
      <c r="U2446" s="15"/>
      <c r="W2446" s="14"/>
      <c r="X2446" s="18"/>
      <c r="Y2446" s="16"/>
      <c r="Z2446" s="18">
        <f t="shared" si="814"/>
        <v>9051.5699999999797</v>
      </c>
      <c r="AA2446" s="15"/>
      <c r="AB2446" s="24"/>
      <c r="AC2446" s="17"/>
      <c r="AD2446" s="25"/>
      <c r="AE2446" s="25"/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15"/>
        <v>0</v>
      </c>
      <c r="AP2446" s="15"/>
      <c r="AR2446" s="14"/>
      <c r="AS2446" s="18"/>
      <c r="AT2446" s="16"/>
      <c r="AU2446" s="18">
        <f t="shared" si="816"/>
        <v>0</v>
      </c>
      <c r="AV2446" s="15"/>
      <c r="AX2446" s="14"/>
      <c r="AY2446" s="18"/>
      <c r="AZ2446" s="16"/>
      <c r="BA2446" s="18">
        <f t="shared" si="817"/>
        <v>0</v>
      </c>
      <c r="BB2446" s="15"/>
      <c r="BD2446" s="14"/>
      <c r="BE2446" s="18"/>
      <c r="BF2446" s="16"/>
      <c r="BG2446" s="18">
        <f t="shared" si="818"/>
        <v>0</v>
      </c>
      <c r="BH2446" s="15"/>
      <c r="BJ2446" s="86">
        <v>0</v>
      </c>
      <c r="BK2446" s="90"/>
      <c r="BL2446" s="24">
        <v>0</v>
      </c>
      <c r="BM2446" s="91"/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183</v>
      </c>
      <c r="D2447" s="16">
        <v>38.32</v>
      </c>
      <c r="E2447" s="16">
        <v>0</v>
      </c>
      <c r="F2447" s="16"/>
      <c r="G2447" s="16"/>
      <c r="H2447" s="103" t="s">
        <v>44</v>
      </c>
      <c r="I2447" s="77" t="s">
        <v>181</v>
      </c>
      <c r="J2447" s="14"/>
      <c r="K2447" s="15" t="str">
        <f>C2471</f>
        <v>TOT. PAG. IMPIEGATE</v>
      </c>
      <c r="L2447" s="16"/>
      <c r="M2447" s="16">
        <f>15.35*(L2442+L2443-M2443)/100</f>
        <v>28.907119999999999</v>
      </c>
      <c r="N2447" s="16">
        <f>D2471</f>
        <v>0</v>
      </c>
      <c r="O2447" s="16">
        <f t="shared" si="819"/>
        <v>-9942.4657550000011</v>
      </c>
      <c r="P2447" s="18">
        <f t="shared" si="820"/>
        <v>15660.234245</v>
      </c>
      <c r="Q2447" s="14"/>
      <c r="R2447" s="18"/>
      <c r="S2447" s="16"/>
      <c r="T2447" s="18">
        <f t="shared" si="813"/>
        <v>97638.799999999988</v>
      </c>
      <c r="U2447" s="15"/>
      <c r="W2447" s="14"/>
      <c r="X2447" s="18"/>
      <c r="Y2447" s="16"/>
      <c r="Z2447" s="18">
        <f t="shared" si="814"/>
        <v>9051.5699999999797</v>
      </c>
      <c r="AA2447" s="15"/>
      <c r="AB2447" s="24"/>
      <c r="AC2447" s="17"/>
      <c r="AD2447" s="25"/>
      <c r="AE2447" s="25"/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15"/>
        <v>0</v>
      </c>
      <c r="AP2447" s="15"/>
      <c r="AR2447" s="14"/>
      <c r="AS2447" s="18"/>
      <c r="AT2447" s="16"/>
      <c r="AU2447" s="18">
        <f t="shared" si="816"/>
        <v>0</v>
      </c>
      <c r="AV2447" s="15"/>
      <c r="AX2447" s="14"/>
      <c r="AY2447" s="18"/>
      <c r="AZ2447" s="16"/>
      <c r="BA2447" s="18">
        <f t="shared" si="817"/>
        <v>0</v>
      </c>
      <c r="BB2447" s="15"/>
      <c r="BD2447" s="14"/>
      <c r="BE2447" s="18"/>
      <c r="BF2447" s="16"/>
      <c r="BG2447" s="18">
        <f t="shared" si="818"/>
        <v>0</v>
      </c>
      <c r="BH2447" s="15"/>
      <c r="BJ2447" s="86">
        <v>0</v>
      </c>
      <c r="BK2447" s="90"/>
      <c r="BL2447" s="24">
        <v>0</v>
      </c>
      <c r="BM2447" s="91"/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182</v>
      </c>
      <c r="D2448" s="16">
        <v>0</v>
      </c>
      <c r="E2448" s="16"/>
      <c r="F2448" s="16"/>
      <c r="G2448" s="16"/>
      <c r="H2448" s="103">
        <f>D2448+H2387</f>
        <v>87.32</v>
      </c>
      <c r="I2448" s="78">
        <f>D2445+D2446-E2446+D2448</f>
        <v>150</v>
      </c>
      <c r="J2448" s="14"/>
      <c r="K2448" s="15" t="s">
        <v>45</v>
      </c>
      <c r="L2448" s="16"/>
      <c r="M2448" s="16">
        <f>2.6*(L2442+L2443-M2443)/100</f>
        <v>4.8963200000000002</v>
      </c>
      <c r="N2448" s="16">
        <f>D2459</f>
        <v>0</v>
      </c>
      <c r="O2448" s="16">
        <f t="shared" si="819"/>
        <v>7643.7478199999987</v>
      </c>
      <c r="P2448" s="18">
        <f t="shared" si="820"/>
        <v>2652.5478200000007</v>
      </c>
      <c r="Q2448" s="14"/>
      <c r="R2448" s="18"/>
      <c r="S2448" s="16"/>
      <c r="T2448" s="18">
        <f t="shared" si="813"/>
        <v>97638.799999999988</v>
      </c>
      <c r="U2448" s="15"/>
      <c r="W2448" s="14"/>
      <c r="X2448" s="18"/>
      <c r="Y2448" s="16"/>
      <c r="Z2448" s="18">
        <f t="shared" si="814"/>
        <v>9051.5699999999797</v>
      </c>
      <c r="AA2448" s="15"/>
      <c r="AB2448" s="24"/>
      <c r="AC2448" s="17"/>
      <c r="AD2448" s="25"/>
      <c r="AE2448" s="25"/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15"/>
        <v>0</v>
      </c>
      <c r="AP2448" s="15"/>
      <c r="AR2448" s="14"/>
      <c r="AS2448" s="18"/>
      <c r="AT2448" s="16"/>
      <c r="AU2448" s="18">
        <f t="shared" si="816"/>
        <v>0</v>
      </c>
      <c r="AV2448" s="15"/>
      <c r="AX2448" s="14"/>
      <c r="AY2448" s="18"/>
      <c r="AZ2448" s="16"/>
      <c r="BA2448" s="18">
        <f t="shared" si="817"/>
        <v>0</v>
      </c>
      <c r="BB2448" s="15"/>
      <c r="BD2448" s="14"/>
      <c r="BE2448" s="18"/>
      <c r="BF2448" s="16"/>
      <c r="BG2448" s="18">
        <f t="shared" si="818"/>
        <v>0</v>
      </c>
      <c r="BH2448" s="15"/>
      <c r="BJ2448" s="86">
        <v>0</v>
      </c>
      <c r="BK2448" s="90"/>
      <c r="BL2448" s="24">
        <v>0</v>
      </c>
      <c r="BM2448" s="91"/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183</v>
      </c>
      <c r="D2449" s="16">
        <v>38.32</v>
      </c>
      <c r="E2449" s="16"/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4.8963200000000002</v>
      </c>
      <c r="N2449" s="16">
        <f>G2460+H2460</f>
        <v>0</v>
      </c>
      <c r="O2449" s="16">
        <f t="shared" si="819"/>
        <v>7338.9878200000003</v>
      </c>
      <c r="P2449" s="18">
        <f t="shared" si="820"/>
        <v>2652.5478200000007</v>
      </c>
      <c r="Q2449" s="14"/>
      <c r="R2449" s="18"/>
      <c r="S2449" s="16">
        <f>G2449</f>
        <v>0</v>
      </c>
      <c r="T2449" s="18">
        <f t="shared" si="813"/>
        <v>97638.799999999988</v>
      </c>
      <c r="U2449" s="15" t="str">
        <f>C2449</f>
        <v>Provvigioni TUTELA LEGALE</v>
      </c>
      <c r="W2449" s="14"/>
      <c r="X2449" s="18"/>
      <c r="Y2449" s="16">
        <v>0</v>
      </c>
      <c r="Z2449" s="18">
        <f t="shared" si="814"/>
        <v>9051.5699999999797</v>
      </c>
      <c r="AA2449" s="15"/>
      <c r="AB2449" s="24"/>
      <c r="AC2449" s="15" t="str">
        <f>C2449</f>
        <v>Provvigioni TUTELA LEGALE</v>
      </c>
      <c r="AD2449" s="25"/>
      <c r="AE2449" s="62">
        <f>G2449</f>
        <v>0</v>
      </c>
      <c r="AF2449" s="63">
        <f>AE2449+AF2388</f>
        <v>0</v>
      </c>
      <c r="AG2449" s="25"/>
      <c r="AH2449" s="17"/>
      <c r="AI2449" s="16">
        <v>0</v>
      </c>
      <c r="AJ2449" s="25"/>
      <c r="AL2449" s="14"/>
      <c r="AM2449" s="18"/>
      <c r="AN2449" s="16">
        <v>0</v>
      </c>
      <c r="AO2449" s="18">
        <f t="shared" si="815"/>
        <v>0</v>
      </c>
      <c r="AP2449" s="15"/>
      <c r="AR2449" s="14"/>
      <c r="AS2449" s="18"/>
      <c r="AT2449" s="16">
        <v>0</v>
      </c>
      <c r="AU2449" s="18">
        <f t="shared" si="816"/>
        <v>0</v>
      </c>
      <c r="AV2449" s="15"/>
      <c r="AX2449" s="14"/>
      <c r="AY2449" s="18"/>
      <c r="AZ2449" s="16">
        <v>0</v>
      </c>
      <c r="BA2449" s="18">
        <f t="shared" si="817"/>
        <v>0</v>
      </c>
      <c r="BB2449" s="15"/>
      <c r="BD2449" s="14"/>
      <c r="BE2449" s="18"/>
      <c r="BF2449" s="16">
        <v>0</v>
      </c>
      <c r="BG2449" s="18">
        <f t="shared" si="818"/>
        <v>0</v>
      </c>
      <c r="BH2449" s="15"/>
      <c r="BJ2449" s="86">
        <v>0</v>
      </c>
      <c r="BK2449" s="90"/>
      <c r="BL2449" s="24">
        <v>0</v>
      </c>
      <c r="BM2449" s="91"/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184</v>
      </c>
      <c r="D2450" s="16"/>
      <c r="E2450" s="16"/>
      <c r="F2450" s="16"/>
      <c r="G2450" s="16">
        <v>0</v>
      </c>
      <c r="H2450" s="103">
        <f>D2449+H2389</f>
        <v>2993.94</v>
      </c>
      <c r="I2450" s="4"/>
      <c r="J2450" s="14"/>
      <c r="K2450" s="15" t="s">
        <v>50</v>
      </c>
      <c r="L2450" s="16"/>
      <c r="M2450" s="16">
        <f>0.46*(L2442+L2443-M2443)/100</f>
        <v>0.86627200000000004</v>
      </c>
      <c r="N2450" s="16">
        <f>G2464</f>
        <v>0</v>
      </c>
      <c r="O2450" s="16">
        <f t="shared" si="819"/>
        <v>1352.3569220000002</v>
      </c>
      <c r="P2450" s="18">
        <f t="shared" si="820"/>
        <v>469.29692200000005</v>
      </c>
      <c r="Q2450" s="14"/>
      <c r="R2450" s="18"/>
      <c r="S2450" s="16">
        <f>G2450</f>
        <v>0</v>
      </c>
      <c r="T2450" s="18">
        <f t="shared" si="813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4"/>
        <v>9051.5699999999797</v>
      </c>
      <c r="AA2450" s="15"/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/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15"/>
        <v>0</v>
      </c>
      <c r="AP2450" s="15"/>
      <c r="AR2450" s="14"/>
      <c r="AS2450" s="18">
        <v>0</v>
      </c>
      <c r="AT2450" s="16">
        <v>0</v>
      </c>
      <c r="AU2450" s="18">
        <f t="shared" si="816"/>
        <v>0</v>
      </c>
      <c r="AV2450" s="15"/>
      <c r="AX2450" s="14"/>
      <c r="AY2450" s="18">
        <v>0</v>
      </c>
      <c r="AZ2450" s="16">
        <v>0</v>
      </c>
      <c r="BA2450" s="18">
        <f t="shared" si="817"/>
        <v>0</v>
      </c>
      <c r="BB2450" s="15"/>
      <c r="BD2450" s="14"/>
      <c r="BE2450" s="18">
        <v>0</v>
      </c>
      <c r="BF2450" s="16">
        <v>0</v>
      </c>
      <c r="BG2450" s="18">
        <f t="shared" si="818"/>
        <v>0</v>
      </c>
      <c r="BH2450" s="15"/>
      <c r="BJ2450" s="86">
        <v>0</v>
      </c>
      <c r="BK2450" s="90"/>
      <c r="BL2450" s="24">
        <v>0</v>
      </c>
      <c r="BM2450" s="91"/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185</v>
      </c>
      <c r="D2451" s="16"/>
      <c r="E2451" s="16"/>
      <c r="F2451" s="16"/>
      <c r="G2451" s="16">
        <v>0</v>
      </c>
      <c r="H2451" s="103"/>
      <c r="I2451" s="4"/>
      <c r="J2451" s="14"/>
      <c r="K2451" s="15" t="s">
        <v>52</v>
      </c>
      <c r="L2451" s="16"/>
      <c r="M2451" s="16">
        <f>0.28*(L2442+L2443-M2443)/100</f>
        <v>0.5272960000000001</v>
      </c>
      <c r="N2451" s="16">
        <f>D2474</f>
        <v>0</v>
      </c>
      <c r="O2451" s="16">
        <f t="shared" si="819"/>
        <v>823.16899600000011</v>
      </c>
      <c r="P2451" s="18">
        <f t="shared" si="820"/>
        <v>285.658996</v>
      </c>
      <c r="Q2451" s="14"/>
      <c r="R2451" s="18"/>
      <c r="S2451" s="16">
        <f>G2451</f>
        <v>0</v>
      </c>
      <c r="T2451" s="18">
        <f t="shared" si="813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4"/>
        <v>9051.5699999999797</v>
      </c>
      <c r="AA2451" s="15"/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15"/>
        <v>0</v>
      </c>
      <c r="AP2451" s="15"/>
      <c r="AR2451" s="14"/>
      <c r="AS2451" s="18"/>
      <c r="AT2451" s="16">
        <v>0</v>
      </c>
      <c r="AU2451" s="18">
        <f t="shared" si="816"/>
        <v>0</v>
      </c>
      <c r="AV2451" s="15"/>
      <c r="AX2451" s="14"/>
      <c r="AY2451" s="18"/>
      <c r="AZ2451" s="16">
        <v>0</v>
      </c>
      <c r="BA2451" s="18">
        <f t="shared" si="817"/>
        <v>0</v>
      </c>
      <c r="BB2451" s="15"/>
      <c r="BD2451" s="14"/>
      <c r="BE2451" s="18"/>
      <c r="BF2451" s="16">
        <v>0</v>
      </c>
      <c r="BG2451" s="18">
        <f t="shared" si="818"/>
        <v>0</v>
      </c>
      <c r="BH2451" s="15"/>
      <c r="BJ2451" s="86">
        <v>0</v>
      </c>
      <c r="BK2451" s="90"/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186</v>
      </c>
      <c r="D2452" s="16"/>
      <c r="E2452" s="16"/>
      <c r="F2452" s="16"/>
      <c r="G2452" s="16">
        <v>0</v>
      </c>
      <c r="H2452" s="103"/>
      <c r="I2452" s="4"/>
      <c r="J2452" s="14"/>
      <c r="K2452" s="15" t="str">
        <f>C2462</f>
        <v>Materiale pulizia</v>
      </c>
      <c r="L2452" s="16"/>
      <c r="M2452" s="16">
        <f>0.28*(L2442+L2443-M2443)/100</f>
        <v>0.5272960000000001</v>
      </c>
      <c r="N2452" s="16">
        <f>G2462</f>
        <v>0</v>
      </c>
      <c r="O2452" s="16">
        <f t="shared" si="819"/>
        <v>823.16899600000011</v>
      </c>
      <c r="P2452" s="18">
        <f t="shared" si="820"/>
        <v>285.658996</v>
      </c>
      <c r="Q2452" s="14"/>
      <c r="R2452" s="18"/>
      <c r="S2452" s="16">
        <f>G2452</f>
        <v>0</v>
      </c>
      <c r="T2452" s="18">
        <f t="shared" si="813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4"/>
        <v>9051.5699999999797</v>
      </c>
      <c r="AA2452" s="15"/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15"/>
        <v>0</v>
      </c>
      <c r="AP2452" s="15"/>
      <c r="AR2452" s="14"/>
      <c r="AS2452" s="18"/>
      <c r="AT2452" s="16">
        <v>0</v>
      </c>
      <c r="AU2452" s="18">
        <f t="shared" si="816"/>
        <v>0</v>
      </c>
      <c r="AV2452" s="15"/>
      <c r="AX2452" s="14"/>
      <c r="AY2452" s="18"/>
      <c r="AZ2452" s="16">
        <v>0</v>
      </c>
      <c r="BA2452" s="18">
        <f t="shared" si="817"/>
        <v>0</v>
      </c>
      <c r="BB2452" s="15"/>
      <c r="BD2452" s="14"/>
      <c r="BE2452" s="18"/>
      <c r="BF2452" s="16">
        <v>0</v>
      </c>
      <c r="BG2452" s="18">
        <f t="shared" si="818"/>
        <v>0</v>
      </c>
      <c r="BH2452" s="15"/>
      <c r="BJ2452" s="86">
        <v>0</v>
      </c>
      <c r="BK2452" s="90"/>
      <c r="BL2452" s="24"/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187</v>
      </c>
      <c r="D2453" s="16"/>
      <c r="E2453" s="16"/>
      <c r="F2453" s="16"/>
      <c r="G2453" s="16">
        <v>0</v>
      </c>
      <c r="H2453" s="16"/>
      <c r="I2453" s="4"/>
      <c r="J2453" s="14"/>
      <c r="K2453" s="15" t="str">
        <f>C2465</f>
        <v>Pubblicità</v>
      </c>
      <c r="L2453" s="16"/>
      <c r="M2453" s="16">
        <f>0.28*(L2442+L2443-M2443)/100</f>
        <v>0.5272960000000001</v>
      </c>
      <c r="N2453" s="16">
        <f>G2465</f>
        <v>0</v>
      </c>
      <c r="O2453" s="16">
        <f t="shared" si="819"/>
        <v>823.16899600000011</v>
      </c>
      <c r="P2453" s="18">
        <f t="shared" si="820"/>
        <v>285.658996</v>
      </c>
      <c r="Q2453" s="14"/>
      <c r="R2453" s="18"/>
      <c r="S2453" s="16">
        <f>G2453</f>
        <v>0</v>
      </c>
      <c r="T2453" s="18">
        <f t="shared" si="813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4"/>
        <v>9051.5699999999797</v>
      </c>
      <c r="AA2453" s="15"/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15"/>
        <v>0</v>
      </c>
      <c r="AP2453" s="15"/>
      <c r="AR2453" s="14"/>
      <c r="AS2453" s="18"/>
      <c r="AT2453" s="16">
        <v>0</v>
      </c>
      <c r="AU2453" s="18">
        <f t="shared" si="816"/>
        <v>0</v>
      </c>
      <c r="AV2453" s="15"/>
      <c r="AX2453" s="14"/>
      <c r="AY2453" s="18"/>
      <c r="AZ2453" s="16">
        <v>0</v>
      </c>
      <c r="BA2453" s="18">
        <f t="shared" si="817"/>
        <v>0</v>
      </c>
      <c r="BB2453" s="15"/>
      <c r="BD2453" s="14"/>
      <c r="BE2453" s="18"/>
      <c r="BF2453" s="16">
        <v>0</v>
      </c>
      <c r="BG2453" s="18">
        <f t="shared" si="818"/>
        <v>0</v>
      </c>
      <c r="BH2453" s="15"/>
      <c r="BJ2453" s="86">
        <v>0</v>
      </c>
      <c r="BK2453" s="90"/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/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0.86627200000000004</v>
      </c>
      <c r="N2454" s="16">
        <f>G2475</f>
        <v>0</v>
      </c>
      <c r="O2454" s="16">
        <f t="shared" si="819"/>
        <v>1352.3569220000002</v>
      </c>
      <c r="P2454" s="18">
        <f t="shared" si="820"/>
        <v>469.29692200000005</v>
      </c>
      <c r="Q2454" s="14"/>
      <c r="R2454" s="18"/>
      <c r="S2454" s="16">
        <v>0</v>
      </c>
      <c r="T2454" s="18">
        <f t="shared" si="813"/>
        <v>97638.799999999988</v>
      </c>
      <c r="U2454" s="15"/>
      <c r="W2454" s="14"/>
      <c r="X2454" s="18"/>
      <c r="Y2454" s="16">
        <v>0</v>
      </c>
      <c r="Z2454" s="18">
        <f t="shared" si="814"/>
        <v>9051.5699999999797</v>
      </c>
      <c r="AA2454" s="15"/>
      <c r="AB2454" s="24"/>
      <c r="AC2454" s="15"/>
      <c r="AD2454" s="25"/>
      <c r="AE2454" s="62"/>
      <c r="AF2454" s="63"/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15"/>
        <v>0</v>
      </c>
      <c r="AP2454" s="15"/>
      <c r="AR2454" s="14"/>
      <c r="AS2454" s="18"/>
      <c r="AT2454" s="16">
        <v>0</v>
      </c>
      <c r="AU2454" s="18">
        <f t="shared" si="816"/>
        <v>0</v>
      </c>
      <c r="AV2454" s="15"/>
      <c r="AX2454" s="14"/>
      <c r="AY2454" s="18"/>
      <c r="AZ2454" s="16">
        <v>0</v>
      </c>
      <c r="BA2454" s="18">
        <f t="shared" si="817"/>
        <v>0</v>
      </c>
      <c r="BB2454" s="15"/>
      <c r="BD2454" s="14"/>
      <c r="BE2454" s="18"/>
      <c r="BF2454" s="16">
        <v>0</v>
      </c>
      <c r="BG2454" s="18">
        <f t="shared" si="818"/>
        <v>0</v>
      </c>
      <c r="BH2454" s="15"/>
      <c r="BJ2454" s="86">
        <v>0</v>
      </c>
      <c r="BK2454" s="90"/>
      <c r="BL2454" s="24"/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6936.26</v>
      </c>
      <c r="I2455" s="4"/>
      <c r="J2455" s="14"/>
      <c r="K2455" s="15" t="s">
        <v>188</v>
      </c>
      <c r="L2455" s="16"/>
      <c r="M2455" s="16">
        <f>14.4*(L2442+L2443-M2443)/100</f>
        <v>27.118079999999999</v>
      </c>
      <c r="N2455" s="16">
        <f>G2476</f>
        <v>0</v>
      </c>
      <c r="O2455" s="16">
        <f t="shared" si="819"/>
        <v>13855.184080000003</v>
      </c>
      <c r="P2455" s="18">
        <f t="shared" si="820"/>
        <v>14691.034080000001</v>
      </c>
      <c r="Q2455" s="14"/>
      <c r="R2455" s="18"/>
      <c r="S2455" s="16">
        <v>0</v>
      </c>
      <c r="T2455" s="18">
        <f t="shared" si="813"/>
        <v>97638.799999999988</v>
      </c>
      <c r="U2455" s="15"/>
      <c r="W2455" s="14"/>
      <c r="X2455" s="18"/>
      <c r="Y2455" s="16">
        <v>0</v>
      </c>
      <c r="Z2455" s="18">
        <f t="shared" si="814"/>
        <v>9051.5699999999797</v>
      </c>
      <c r="AA2455" s="15" t="str">
        <f>C2455</f>
        <v>Sinistro</v>
      </c>
      <c r="AB2455" s="24"/>
      <c r="AC2455" s="15"/>
      <c r="AD2455" s="25"/>
      <c r="AE2455" s="62"/>
      <c r="AF2455" s="63"/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15"/>
        <v>0</v>
      </c>
      <c r="AP2455" s="15"/>
      <c r="AR2455" s="14"/>
      <c r="AS2455" s="18"/>
      <c r="AT2455" s="16">
        <v>0</v>
      </c>
      <c r="AU2455" s="18">
        <f t="shared" si="816"/>
        <v>0</v>
      </c>
      <c r="AV2455" s="15"/>
      <c r="AX2455" s="14"/>
      <c r="AY2455" s="18"/>
      <c r="AZ2455" s="16">
        <v>0</v>
      </c>
      <c r="BA2455" s="18">
        <f t="shared" si="817"/>
        <v>0</v>
      </c>
      <c r="BB2455" s="15"/>
      <c r="BD2455" s="14"/>
      <c r="BE2455" s="18"/>
      <c r="BF2455" s="16">
        <v>0</v>
      </c>
      <c r="BG2455" s="18">
        <f t="shared" si="818"/>
        <v>0</v>
      </c>
      <c r="BH2455" s="15"/>
      <c r="BJ2455" s="86">
        <v>0</v>
      </c>
      <c r="BK2455" s="90"/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/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2.6364799999999997</v>
      </c>
      <c r="N2456" s="16">
        <f>G2477</f>
        <v>0</v>
      </c>
      <c r="O2456" s="16">
        <f t="shared" si="819"/>
        <v>3543.6849800000005</v>
      </c>
      <c r="P2456" s="18">
        <f t="shared" si="820"/>
        <v>1428.2949799999994</v>
      </c>
      <c r="Q2456" s="14"/>
      <c r="R2456" s="18"/>
      <c r="S2456" s="16">
        <v>0</v>
      </c>
      <c r="T2456" s="18">
        <f t="shared" si="813"/>
        <v>97638.799999999988</v>
      </c>
      <c r="U2456" s="15"/>
      <c r="W2456" s="14"/>
      <c r="X2456" s="18"/>
      <c r="Y2456" s="16">
        <v>0</v>
      </c>
      <c r="Z2456" s="18">
        <f t="shared" si="814"/>
        <v>9051.5699999999797</v>
      </c>
      <c r="AA2456" s="15"/>
      <c r="AB2456" s="24"/>
      <c r="AC2456" s="64" t="s">
        <v>142</v>
      </c>
      <c r="AD2456" s="65"/>
      <c r="AE2456" s="65">
        <f>H2460</f>
        <v>0</v>
      </c>
      <c r="AF2456" s="63">
        <f t="shared" ref="AF2456:AF2486" si="821">AE2456+AF2395</f>
        <v>0</v>
      </c>
      <c r="AG2456" s="25"/>
      <c r="AH2456" s="24"/>
      <c r="AI2456" s="26"/>
      <c r="AJ2456" s="25">
        <v>0</v>
      </c>
      <c r="AL2456" s="14"/>
      <c r="AM2456" s="18"/>
      <c r="AN2456" s="16">
        <v>0</v>
      </c>
      <c r="AO2456" s="18">
        <f t="shared" si="815"/>
        <v>0</v>
      </c>
      <c r="AP2456" s="15"/>
      <c r="AR2456" s="14"/>
      <c r="AS2456" s="18"/>
      <c r="AT2456" s="16">
        <v>0</v>
      </c>
      <c r="AU2456" s="18">
        <f t="shared" si="816"/>
        <v>0</v>
      </c>
      <c r="AV2456" s="15"/>
      <c r="AX2456" s="14"/>
      <c r="AY2456" s="18"/>
      <c r="AZ2456" s="16">
        <v>0</v>
      </c>
      <c r="BA2456" s="18">
        <f t="shared" si="817"/>
        <v>0</v>
      </c>
      <c r="BB2456" s="15"/>
      <c r="BD2456" s="14"/>
      <c r="BE2456" s="18"/>
      <c r="BF2456" s="16">
        <v>0</v>
      </c>
      <c r="BG2456" s="18">
        <f t="shared" si="818"/>
        <v>0</v>
      </c>
      <c r="BH2456" s="15"/>
      <c r="BJ2456" s="86"/>
      <c r="BK2456" s="86"/>
      <c r="BL2456" s="24"/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/>
      <c r="E2457" s="16"/>
      <c r="F2457" s="16"/>
      <c r="G2457" s="16">
        <v>0</v>
      </c>
      <c r="H2457" s="16"/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19"/>
        <v>0</v>
      </c>
      <c r="P2457" s="18">
        <f t="shared" si="820"/>
        <v>0</v>
      </c>
      <c r="Q2457" s="14"/>
      <c r="R2457" s="18"/>
      <c r="S2457" s="16">
        <f t="shared" ref="S2457:S2464" si="822">G2457</f>
        <v>0</v>
      </c>
      <c r="T2457" s="18">
        <f t="shared" si="813"/>
        <v>97638.799999999988</v>
      </c>
      <c r="U2457" s="15" t="str">
        <f t="shared" ref="U2457:U2467" si="823">C2457</f>
        <v xml:space="preserve">Francobolli    </v>
      </c>
      <c r="W2457" s="14"/>
      <c r="X2457" s="18">
        <v>0</v>
      </c>
      <c r="Y2457" s="16"/>
      <c r="Z2457" s="18">
        <f t="shared" si="814"/>
        <v>9051.5699999999797</v>
      </c>
      <c r="AA2457" s="15"/>
      <c r="AB2457" s="24"/>
      <c r="AC2457" s="15" t="str">
        <f t="shared" ref="AC2457:AC2470" si="824">C2457</f>
        <v xml:space="preserve">Francobolli    </v>
      </c>
      <c r="AD2457" s="25"/>
      <c r="AE2457" s="62">
        <f>G2457</f>
        <v>0</v>
      </c>
      <c r="AF2457" s="63">
        <f t="shared" si="821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15"/>
        <v>0</v>
      </c>
      <c r="AP2457" s="15"/>
      <c r="AR2457" s="14"/>
      <c r="AS2457" s="18"/>
      <c r="AT2457" s="16"/>
      <c r="AU2457" s="18">
        <f t="shared" si="816"/>
        <v>0</v>
      </c>
      <c r="AV2457" s="15"/>
      <c r="AX2457" s="14"/>
      <c r="AY2457" s="18"/>
      <c r="AZ2457" s="16"/>
      <c r="BA2457" s="18">
        <f t="shared" si="817"/>
        <v>0</v>
      </c>
      <c r="BB2457" s="15"/>
      <c r="BD2457" s="14"/>
      <c r="BE2457" s="18"/>
      <c r="BF2457" s="16"/>
      <c r="BG2457" s="18">
        <f t="shared" si="818"/>
        <v>0</v>
      </c>
      <c r="BH2457" s="15"/>
      <c r="BJ2457" s="86"/>
      <c r="BK2457" s="86"/>
      <c r="BL2457" s="24"/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143</v>
      </c>
      <c r="D2458" s="16"/>
      <c r="E2458" s="16"/>
      <c r="F2458" s="16"/>
      <c r="G2458" s="16">
        <v>0</v>
      </c>
      <c r="H2458" s="16"/>
      <c r="I2458" s="4"/>
      <c r="J2458" s="14"/>
      <c r="K2458" s="15" t="str">
        <f>C2480</f>
        <v>COMMERCIALISTA</v>
      </c>
      <c r="L2458" s="16"/>
      <c r="M2458" s="16">
        <f>1.86*(L2442+L2443-M2443)/100</f>
        <v>3.5027519999999996</v>
      </c>
      <c r="N2458" s="16">
        <f>G2480</f>
        <v>0</v>
      </c>
      <c r="O2458" s="16">
        <f t="shared" si="819"/>
        <v>1938.8519020000003</v>
      </c>
      <c r="P2458" s="18">
        <f t="shared" si="820"/>
        <v>1897.5919020000006</v>
      </c>
      <c r="Q2458" s="14"/>
      <c r="R2458" s="18"/>
      <c r="S2458" s="16">
        <f t="shared" si="822"/>
        <v>0</v>
      </c>
      <c r="T2458" s="18">
        <f t="shared" si="813"/>
        <v>97638.799999999988</v>
      </c>
      <c r="U2458" s="15" t="str">
        <f t="shared" si="823"/>
        <v xml:space="preserve">PAG. FATT. SOMMESE PETROLI </v>
      </c>
      <c r="W2458" s="14"/>
      <c r="X2458" s="18">
        <v>0</v>
      </c>
      <c r="Y2458" s="16">
        <v>0</v>
      </c>
      <c r="Z2458" s="18">
        <f t="shared" si="814"/>
        <v>9051.5699999999797</v>
      </c>
      <c r="AA2458" s="15"/>
      <c r="AB2458" s="24"/>
      <c r="AC2458" s="15" t="str">
        <f t="shared" si="824"/>
        <v xml:space="preserve">PAG. FATT. SOMMESE PETROLI </v>
      </c>
      <c r="AD2458" s="25"/>
      <c r="AE2458" s="62">
        <f>G2458</f>
        <v>0</v>
      </c>
      <c r="AF2458" s="63">
        <f t="shared" si="821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15"/>
        <v>0</v>
      </c>
      <c r="AP2458" s="15"/>
      <c r="AR2458" s="14"/>
      <c r="AS2458" s="18"/>
      <c r="AT2458" s="16">
        <v>0</v>
      </c>
      <c r="AU2458" s="18">
        <f t="shared" si="816"/>
        <v>0</v>
      </c>
      <c r="AV2458" s="15"/>
      <c r="AX2458" s="14"/>
      <c r="AY2458" s="18"/>
      <c r="AZ2458" s="16">
        <v>0</v>
      </c>
      <c r="BA2458" s="18">
        <f t="shared" si="817"/>
        <v>0</v>
      </c>
      <c r="BB2458" s="15"/>
      <c r="BD2458" s="14"/>
      <c r="BE2458" s="18"/>
      <c r="BF2458" s="16">
        <v>0</v>
      </c>
      <c r="BG2458" s="18">
        <f t="shared" si="818"/>
        <v>0</v>
      </c>
      <c r="BH2458" s="15"/>
      <c r="BJ2458" s="86"/>
      <c r="BK2458" s="86"/>
      <c r="BL2458" s="24"/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/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1.3182399999999999</v>
      </c>
      <c r="N2459" s="16">
        <f>G2481</f>
        <v>0</v>
      </c>
      <c r="O2459" s="16">
        <f t="shared" si="819"/>
        <v>2057.92749</v>
      </c>
      <c r="P2459" s="18">
        <f t="shared" si="820"/>
        <v>714.14748999999972</v>
      </c>
      <c r="Q2459" s="14"/>
      <c r="R2459" s="18"/>
      <c r="S2459" s="16">
        <f t="shared" si="822"/>
        <v>0</v>
      </c>
      <c r="T2459" s="18">
        <f t="shared" si="813"/>
        <v>97638.799999999988</v>
      </c>
      <c r="U2459" s="15" t="str">
        <f t="shared" si="823"/>
        <v>Benzina auto papa'</v>
      </c>
      <c r="W2459" s="14"/>
      <c r="X2459" s="18">
        <v>0</v>
      </c>
      <c r="Y2459" s="16">
        <v>0</v>
      </c>
      <c r="Z2459" s="18">
        <f t="shared" si="814"/>
        <v>9051.5699999999797</v>
      </c>
      <c r="AA2459" s="15"/>
      <c r="AB2459" s="24"/>
      <c r="AC2459" s="15" t="str">
        <f t="shared" si="824"/>
        <v>Benzina auto papa'</v>
      </c>
      <c r="AD2459" s="25"/>
      <c r="AE2459" s="62">
        <f>G2459</f>
        <v>0</v>
      </c>
      <c r="AF2459" s="63">
        <f t="shared" si="821"/>
        <v>0</v>
      </c>
      <c r="AG2459" s="25"/>
      <c r="AH2459" s="24"/>
      <c r="AI2459" s="26">
        <v>0</v>
      </c>
      <c r="AJ2459" s="25"/>
      <c r="AL2459" s="14"/>
      <c r="AM2459" s="18"/>
      <c r="AN2459" s="16">
        <v>0</v>
      </c>
      <c r="AO2459" s="18">
        <f t="shared" si="815"/>
        <v>0</v>
      </c>
      <c r="AP2459" s="15"/>
      <c r="AR2459" s="14"/>
      <c r="AS2459" s="18"/>
      <c r="AT2459" s="16">
        <v>0</v>
      </c>
      <c r="AU2459" s="18">
        <f t="shared" si="816"/>
        <v>0</v>
      </c>
      <c r="AV2459" s="15"/>
      <c r="AX2459" s="14"/>
      <c r="AY2459" s="18"/>
      <c r="AZ2459" s="16">
        <v>0</v>
      </c>
      <c r="BA2459" s="18">
        <f t="shared" si="817"/>
        <v>0</v>
      </c>
      <c r="BB2459" s="15"/>
      <c r="BD2459" s="14"/>
      <c r="BE2459" s="18"/>
      <c r="BF2459" s="16">
        <v>0</v>
      </c>
      <c r="BG2459" s="18">
        <f t="shared" si="818"/>
        <v>0</v>
      </c>
      <c r="BH2459" s="15"/>
      <c r="BJ2459" s="86"/>
      <c r="BK2459" s="86"/>
      <c r="BL2459" s="24"/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144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35.441824000000004</v>
      </c>
      <c r="N2460" s="16">
        <f>G2485</f>
        <v>0</v>
      </c>
      <c r="O2460" s="16">
        <f t="shared" si="819"/>
        <v>26162.915374000007</v>
      </c>
      <c r="P2460" s="18">
        <f t="shared" si="820"/>
        <v>19200.365374000005</v>
      </c>
      <c r="Q2460" s="14"/>
      <c r="R2460" s="18"/>
      <c r="S2460" s="16">
        <f t="shared" si="822"/>
        <v>0</v>
      </c>
      <c r="T2460" s="18">
        <f t="shared" si="813"/>
        <v>97638.799999999988</v>
      </c>
      <c r="U2460" s="15" t="str">
        <f t="shared" si="823"/>
        <v>Spese bancarie</v>
      </c>
      <c r="W2460" s="14"/>
      <c r="X2460" s="18">
        <v>0</v>
      </c>
      <c r="Y2460" s="16">
        <v>0</v>
      </c>
      <c r="Z2460" s="18">
        <f t="shared" si="814"/>
        <v>9051.5699999999797</v>
      </c>
      <c r="AA2460" s="15" t="str">
        <f>C2460</f>
        <v>Spese bancarie</v>
      </c>
      <c r="AB2460" s="24"/>
      <c r="AC2460" s="15" t="str">
        <f t="shared" si="824"/>
        <v>Spese bancarie</v>
      </c>
      <c r="AD2460" s="25"/>
      <c r="AE2460" s="62">
        <v>0</v>
      </c>
      <c r="AF2460" s="63">
        <f t="shared" si="821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15"/>
        <v>0</v>
      </c>
      <c r="AP2460" s="15"/>
      <c r="AR2460" s="14"/>
      <c r="AS2460" s="18"/>
      <c r="AT2460" s="16">
        <v>0</v>
      </c>
      <c r="AU2460" s="18">
        <f t="shared" si="816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17"/>
        <v>0</v>
      </c>
      <c r="BB2460" s="15"/>
      <c r="BD2460" s="14"/>
      <c r="BE2460" s="18"/>
      <c r="BF2460" s="16">
        <v>0</v>
      </c>
      <c r="BG2460" s="18">
        <f t="shared" si="818"/>
        <v>0</v>
      </c>
      <c r="BH2460" s="15"/>
      <c r="BJ2460" s="86"/>
      <c r="BK2460" s="86"/>
      <c r="BL2460" s="24"/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/>
      <c r="D2461" s="16"/>
      <c r="E2461" s="16"/>
      <c r="F2461" s="16"/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35.441824000000004</v>
      </c>
      <c r="N2461" s="29">
        <f>G2486</f>
        <v>0</v>
      </c>
      <c r="O2461" s="16">
        <f t="shared" si="819"/>
        <v>39868.88537399999</v>
      </c>
      <c r="P2461" s="18">
        <f t="shared" si="820"/>
        <v>19200.365374000005</v>
      </c>
      <c r="Q2461" s="14"/>
      <c r="R2461" s="18"/>
      <c r="S2461" s="16">
        <f t="shared" si="822"/>
        <v>0</v>
      </c>
      <c r="T2461" s="18">
        <f t="shared" si="813"/>
        <v>97638.799999999988</v>
      </c>
      <c r="U2461" s="15">
        <f t="shared" si="823"/>
        <v>0</v>
      </c>
      <c r="W2461" s="14"/>
      <c r="X2461" s="18">
        <v>0</v>
      </c>
      <c r="Y2461" s="16">
        <v>0</v>
      </c>
      <c r="Z2461" s="18">
        <f t="shared" si="814"/>
        <v>9051.5699999999797</v>
      </c>
      <c r="AA2461" s="15"/>
      <c r="AB2461" s="24"/>
      <c r="AC2461" s="15">
        <f t="shared" si="824"/>
        <v>0</v>
      </c>
      <c r="AD2461" s="25"/>
      <c r="AE2461" s="62">
        <f t="shared" ref="AE2461:AE2486" si="825">G2461</f>
        <v>0</v>
      </c>
      <c r="AF2461" s="63">
        <f t="shared" si="821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15"/>
        <v>0</v>
      </c>
      <c r="AP2461" s="15"/>
      <c r="AR2461" s="14"/>
      <c r="AS2461" s="18"/>
      <c r="AT2461" s="16">
        <v>0</v>
      </c>
      <c r="AU2461" s="18">
        <f t="shared" si="816"/>
        <v>0</v>
      </c>
      <c r="AV2461" s="15"/>
      <c r="AX2461" s="14"/>
      <c r="AY2461" s="18"/>
      <c r="AZ2461" s="16">
        <v>0</v>
      </c>
      <c r="BA2461" s="18">
        <f t="shared" si="817"/>
        <v>0</v>
      </c>
      <c r="BB2461" s="15"/>
      <c r="BD2461" s="14"/>
      <c r="BE2461" s="18"/>
      <c r="BF2461" s="16">
        <v>0</v>
      </c>
      <c r="BG2461" s="18">
        <f t="shared" si="818"/>
        <v>0</v>
      </c>
      <c r="BH2461" s="15"/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0.94159999999999999</v>
      </c>
      <c r="N2462" s="16">
        <f>G2457</f>
        <v>0</v>
      </c>
      <c r="O2462" s="16">
        <f t="shared" si="819"/>
        <v>1469.9553500000002</v>
      </c>
      <c r="P2462" s="18">
        <f t="shared" si="820"/>
        <v>510.1053500000001</v>
      </c>
      <c r="Q2462" s="14"/>
      <c r="R2462" s="18"/>
      <c r="S2462" s="16">
        <f t="shared" si="822"/>
        <v>0</v>
      </c>
      <c r="T2462" s="18">
        <f t="shared" si="813"/>
        <v>97638.799999999988</v>
      </c>
      <c r="U2462" s="15" t="str">
        <f t="shared" si="823"/>
        <v>Materiale pulizia</v>
      </c>
      <c r="W2462" s="14"/>
      <c r="X2462" s="18">
        <v>0</v>
      </c>
      <c r="Y2462" s="16">
        <v>0</v>
      </c>
      <c r="Z2462" s="18">
        <f t="shared" si="814"/>
        <v>9051.5699999999797</v>
      </c>
      <c r="AA2462" s="15"/>
      <c r="AB2462" s="24"/>
      <c r="AC2462" s="15" t="str">
        <f t="shared" si="824"/>
        <v>Materiale pulizia</v>
      </c>
      <c r="AD2462" s="25"/>
      <c r="AE2462" s="62">
        <f t="shared" si="825"/>
        <v>0</v>
      </c>
      <c r="AF2462" s="63">
        <f t="shared" si="821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15"/>
        <v>0</v>
      </c>
      <c r="AP2462" s="15"/>
      <c r="AR2462" s="14"/>
      <c r="AS2462" s="18"/>
      <c r="AT2462" s="16">
        <v>0</v>
      </c>
      <c r="AU2462" s="18">
        <f t="shared" si="816"/>
        <v>0</v>
      </c>
      <c r="AV2462" s="15"/>
      <c r="AX2462" s="14"/>
      <c r="AY2462" s="18"/>
      <c r="AZ2462" s="16">
        <v>0</v>
      </c>
      <c r="BA2462" s="18">
        <f t="shared" si="817"/>
        <v>0</v>
      </c>
      <c r="BB2462" s="15"/>
      <c r="BD2462" s="14"/>
      <c r="BE2462" s="18"/>
      <c r="BF2462" s="16">
        <v>0</v>
      </c>
      <c r="BG2462" s="18">
        <f t="shared" si="818"/>
        <v>0</v>
      </c>
      <c r="BH2462" s="15"/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0.94159999999999999</v>
      </c>
      <c r="N2463" s="16">
        <f>G2463</f>
        <v>0</v>
      </c>
      <c r="O2463" s="16">
        <f t="shared" si="819"/>
        <v>-372.32464999999985</v>
      </c>
      <c r="P2463" s="18">
        <f t="shared" si="820"/>
        <v>510.1053500000001</v>
      </c>
      <c r="Q2463" s="14"/>
      <c r="R2463" s="18"/>
      <c r="S2463" s="16">
        <f t="shared" si="822"/>
        <v>0</v>
      </c>
      <c r="T2463" s="18">
        <f t="shared" si="813"/>
        <v>97638.799999999988</v>
      </c>
      <c r="U2463" s="15" t="str">
        <f t="shared" si="823"/>
        <v xml:space="preserve">Assicurazioni </v>
      </c>
      <c r="W2463" s="14"/>
      <c r="X2463" s="18"/>
      <c r="Y2463" s="16">
        <v>0</v>
      </c>
      <c r="Z2463" s="18">
        <f t="shared" si="814"/>
        <v>9051.5699999999797</v>
      </c>
      <c r="AA2463" s="15"/>
      <c r="AB2463" s="24"/>
      <c r="AC2463" s="15" t="str">
        <f t="shared" si="824"/>
        <v xml:space="preserve">Assicurazioni </v>
      </c>
      <c r="AD2463" s="25"/>
      <c r="AE2463" s="62">
        <f t="shared" si="825"/>
        <v>0</v>
      </c>
      <c r="AF2463" s="63">
        <f t="shared" si="821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15"/>
        <v>0</v>
      </c>
      <c r="AP2463" s="15"/>
      <c r="AR2463" s="14"/>
      <c r="AS2463" s="18"/>
      <c r="AT2463" s="16">
        <v>0</v>
      </c>
      <c r="AU2463" s="18">
        <f t="shared" si="816"/>
        <v>0</v>
      </c>
      <c r="AV2463" s="15"/>
      <c r="AX2463" s="14"/>
      <c r="AY2463" s="18"/>
      <c r="AZ2463" s="16">
        <v>0</v>
      </c>
      <c r="BA2463" s="18">
        <f t="shared" si="817"/>
        <v>0</v>
      </c>
      <c r="BB2463" s="15"/>
      <c r="BD2463" s="14"/>
      <c r="BE2463" s="18"/>
      <c r="BF2463" s="16">
        <v>0</v>
      </c>
      <c r="BG2463" s="18">
        <f t="shared" si="818"/>
        <v>0</v>
      </c>
      <c r="BH2463" s="15"/>
      <c r="BJ2463" s="86"/>
      <c r="BK2463" s="86"/>
      <c r="BL2463" s="24"/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4.3690239999999996</v>
      </c>
      <c r="N2464" s="16">
        <f>H2498+H2497+G2496</f>
        <v>0</v>
      </c>
      <c r="O2464" s="16">
        <f t="shared" si="819"/>
        <v>1403.8988239999999</v>
      </c>
      <c r="P2464" s="18">
        <f t="shared" si="820"/>
        <v>2366.8888239999992</v>
      </c>
      <c r="Q2464" s="14"/>
      <c r="R2464" s="18"/>
      <c r="S2464" s="16">
        <f t="shared" si="822"/>
        <v>0</v>
      </c>
      <c r="T2464" s="18">
        <f t="shared" si="813"/>
        <v>97638.799999999988</v>
      </c>
      <c r="U2464" s="15" t="str">
        <f t="shared" si="823"/>
        <v>Telepass</v>
      </c>
      <c r="W2464" s="14"/>
      <c r="X2464" s="18"/>
      <c r="Y2464" s="16">
        <v>0</v>
      </c>
      <c r="Z2464" s="18">
        <f t="shared" si="814"/>
        <v>9051.5699999999797</v>
      </c>
      <c r="AA2464" s="15"/>
      <c r="AB2464" s="24"/>
      <c r="AC2464" s="15" t="str">
        <f t="shared" si="824"/>
        <v>Telepass</v>
      </c>
      <c r="AD2464" s="25"/>
      <c r="AE2464" s="62">
        <f t="shared" si="825"/>
        <v>0</v>
      </c>
      <c r="AF2464" s="63">
        <f t="shared" si="821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15"/>
        <v>0</v>
      </c>
      <c r="AP2464" s="15"/>
      <c r="AR2464" s="14"/>
      <c r="AS2464" s="18"/>
      <c r="AT2464" s="16">
        <v>0</v>
      </c>
      <c r="AU2464" s="18">
        <f t="shared" si="816"/>
        <v>0</v>
      </c>
      <c r="AV2464" s="15"/>
      <c r="AX2464" s="14"/>
      <c r="AY2464" s="18"/>
      <c r="AZ2464" s="16">
        <v>0</v>
      </c>
      <c r="BA2464" s="18">
        <f t="shared" si="817"/>
        <v>0</v>
      </c>
      <c r="BB2464" s="15"/>
      <c r="BD2464" s="14"/>
      <c r="BE2464" s="18"/>
      <c r="BF2464" s="16">
        <v>0</v>
      </c>
      <c r="BG2464" s="18">
        <f t="shared" si="818"/>
        <v>0</v>
      </c>
      <c r="BH2464" s="15"/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/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813"/>
        <v>97638.799999999988</v>
      </c>
      <c r="U2465" s="15" t="str">
        <f t="shared" si="823"/>
        <v>Pubblicità</v>
      </c>
      <c r="W2465" s="14"/>
      <c r="X2465" s="18"/>
      <c r="Y2465" s="16">
        <v>0</v>
      </c>
      <c r="Z2465" s="18">
        <f t="shared" si="814"/>
        <v>9051.5699999999797</v>
      </c>
      <c r="AA2465" s="15"/>
      <c r="AB2465" s="24"/>
      <c r="AC2465" s="15" t="str">
        <f t="shared" si="824"/>
        <v>Pubblicità</v>
      </c>
      <c r="AD2465" s="25"/>
      <c r="AE2465" s="62">
        <f t="shared" si="825"/>
        <v>0</v>
      </c>
      <c r="AF2465" s="63">
        <f t="shared" si="821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15"/>
        <v>0</v>
      </c>
      <c r="AP2465" s="15"/>
      <c r="AR2465" s="14"/>
      <c r="AS2465" s="18"/>
      <c r="AT2465" s="16"/>
      <c r="AU2465" s="18">
        <f t="shared" si="816"/>
        <v>0</v>
      </c>
      <c r="AV2465" s="15"/>
      <c r="AX2465" s="14"/>
      <c r="AY2465" s="18"/>
      <c r="AZ2465" s="16"/>
      <c r="BA2465" s="18">
        <f t="shared" si="817"/>
        <v>0</v>
      </c>
      <c r="BB2465" s="15"/>
      <c r="BD2465" s="14"/>
      <c r="BE2465" s="18"/>
      <c r="BF2465" s="16"/>
      <c r="BG2465" s="18">
        <f t="shared" si="818"/>
        <v>0</v>
      </c>
      <c r="BH2465" s="15"/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145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/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102021.06999999999</v>
      </c>
      <c r="Q2466" s="14"/>
      <c r="R2466" s="18"/>
      <c r="S2466" s="16">
        <f>G2466</f>
        <v>0</v>
      </c>
      <c r="T2466" s="18">
        <f t="shared" si="813"/>
        <v>97638.799999999988</v>
      </c>
      <c r="U2466" s="15" t="str">
        <f t="shared" si="823"/>
        <v xml:space="preserve">PAG. STIP.           MARZIA </v>
      </c>
      <c r="W2466" s="14"/>
      <c r="X2466" s="18"/>
      <c r="Y2466" s="16">
        <v>0</v>
      </c>
      <c r="Z2466" s="18">
        <f t="shared" si="814"/>
        <v>9051.5699999999797</v>
      </c>
      <c r="AA2466" s="15"/>
      <c r="AB2466" s="24"/>
      <c r="AC2466" s="15" t="str">
        <f t="shared" si="824"/>
        <v xml:space="preserve">PAG. STIP.           MARZIA </v>
      </c>
      <c r="AD2466" s="25"/>
      <c r="AE2466" s="62">
        <f t="shared" si="825"/>
        <v>0</v>
      </c>
      <c r="AF2466" s="63">
        <f t="shared" si="821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15"/>
        <v>0</v>
      </c>
      <c r="AP2466" s="15"/>
      <c r="AR2466" s="14"/>
      <c r="AS2466" s="18"/>
      <c r="AT2466" s="16">
        <v>0</v>
      </c>
      <c r="AU2466" s="18">
        <f t="shared" si="816"/>
        <v>0</v>
      </c>
      <c r="AV2466" s="15"/>
      <c r="AX2466" s="14"/>
      <c r="AY2466" s="18"/>
      <c r="AZ2466" s="16">
        <v>0</v>
      </c>
      <c r="BA2466" s="18">
        <f t="shared" si="817"/>
        <v>0</v>
      </c>
      <c r="BB2466" s="15"/>
      <c r="BD2466" s="14"/>
      <c r="BE2466" s="18"/>
      <c r="BF2466" s="16">
        <v>0</v>
      </c>
      <c r="BG2466" s="18">
        <f t="shared" si="818"/>
        <v>0</v>
      </c>
      <c r="BH2466" s="15"/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147</v>
      </c>
      <c r="D2467" s="16"/>
      <c r="E2467" s="16">
        <v>0</v>
      </c>
      <c r="F2467" s="16"/>
      <c r="G2467" s="16">
        <v>0</v>
      </c>
      <c r="H2467" s="16"/>
      <c r="I2467" s="4"/>
      <c r="J2467" s="14"/>
      <c r="K2467" s="17"/>
      <c r="L2467" s="16"/>
      <c r="M2467" s="16">
        <v>0</v>
      </c>
      <c r="N2467" s="16" t="s">
        <v>70</v>
      </c>
      <c r="O2467" s="16">
        <f>SUM(L2478:L2489)+L2492</f>
        <v>16703.37</v>
      </c>
      <c r="P2467" s="33">
        <f>SUM(O2445:O2464)</f>
        <v>94847.940000000017</v>
      </c>
      <c r="Q2467" s="14"/>
      <c r="R2467" s="18"/>
      <c r="S2467" s="16">
        <f>G2467</f>
        <v>0</v>
      </c>
      <c r="T2467" s="18">
        <f t="shared" si="813"/>
        <v>97638.799999999988</v>
      </c>
      <c r="U2467" s="15" t="str">
        <f t="shared" si="823"/>
        <v xml:space="preserve">PAG. STIP.           DEBORAH </v>
      </c>
      <c r="W2467" s="14"/>
      <c r="X2467" s="18"/>
      <c r="Y2467" s="16">
        <v>0</v>
      </c>
      <c r="Z2467" s="18">
        <f t="shared" si="814"/>
        <v>9051.5699999999797</v>
      </c>
      <c r="AA2467" s="15"/>
      <c r="AB2467" s="24"/>
      <c r="AC2467" s="15" t="str">
        <f t="shared" si="824"/>
        <v xml:space="preserve">PAG. STIP.           DEBORAH </v>
      </c>
      <c r="AD2467" s="25"/>
      <c r="AE2467" s="62">
        <f t="shared" si="825"/>
        <v>0</v>
      </c>
      <c r="AF2467" s="63">
        <f t="shared" si="821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15"/>
        <v>0</v>
      </c>
      <c r="AP2467" s="15"/>
      <c r="AR2467" s="14"/>
      <c r="AS2467" s="18"/>
      <c r="AT2467" s="16">
        <v>0</v>
      </c>
      <c r="AU2467" s="18">
        <f t="shared" si="816"/>
        <v>0</v>
      </c>
      <c r="AV2467" s="15"/>
      <c r="AX2467" s="14"/>
      <c r="AY2467" s="18"/>
      <c r="AZ2467" s="16">
        <v>0</v>
      </c>
      <c r="BA2467" s="18">
        <f t="shared" si="817"/>
        <v>0</v>
      </c>
      <c r="BB2467" s="15"/>
      <c r="BD2467" s="14"/>
      <c r="BE2467" s="18"/>
      <c r="BF2467" s="16">
        <v>0</v>
      </c>
      <c r="BG2467" s="18">
        <f t="shared" si="818"/>
        <v>0</v>
      </c>
      <c r="BH2467" s="15"/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149</v>
      </c>
      <c r="D2468" s="16"/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-3009.6799999999967</v>
      </c>
      <c r="P2468" s="35">
        <f>O2407+O2408+O2469-F2483-F2482-O2466-O2467</f>
        <v>-19524.729999999996</v>
      </c>
      <c r="Q2468" s="14"/>
      <c r="R2468" s="18"/>
      <c r="S2468" s="16">
        <f>G2468</f>
        <v>0</v>
      </c>
      <c r="T2468" s="18">
        <f t="shared" si="813"/>
        <v>97638.799999999988</v>
      </c>
      <c r="U2468" s="15"/>
      <c r="W2468" s="14"/>
      <c r="X2468" s="18"/>
      <c r="Y2468" s="16"/>
      <c r="Z2468" s="18">
        <f t="shared" si="814"/>
        <v>9051.5699999999797</v>
      </c>
      <c r="AA2468" s="15"/>
      <c r="AB2468" s="24"/>
      <c r="AC2468" s="15" t="str">
        <f t="shared" si="824"/>
        <v xml:space="preserve">PAG. STIP.           DORIANA BONIFICO </v>
      </c>
      <c r="AD2468" s="25"/>
      <c r="AE2468" s="62">
        <f t="shared" si="825"/>
        <v>0</v>
      </c>
      <c r="AF2468" s="63">
        <f t="shared" si="821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15"/>
        <v>0</v>
      </c>
      <c r="AP2468" s="15"/>
      <c r="AR2468" s="14"/>
      <c r="AS2468" s="18"/>
      <c r="AT2468" s="16"/>
      <c r="AU2468" s="18">
        <f t="shared" si="816"/>
        <v>0</v>
      </c>
      <c r="AV2468" s="15"/>
      <c r="AX2468" s="14"/>
      <c r="AY2468" s="18"/>
      <c r="AZ2468" s="16"/>
      <c r="BA2468" s="18">
        <f t="shared" si="817"/>
        <v>0</v>
      </c>
      <c r="BB2468" s="15"/>
      <c r="BD2468" s="14"/>
      <c r="BE2468" s="18"/>
      <c r="BF2468" s="16"/>
      <c r="BG2468" s="18">
        <f t="shared" si="818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150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13323.539999999999</v>
      </c>
      <c r="M2469" s="3">
        <f>SUM(M2442:M2468)</f>
        <v>188.32</v>
      </c>
      <c r="N2469" s="16" t="s">
        <v>75</v>
      </c>
      <c r="O2469" s="16">
        <f>N2442-L2443</f>
        <v>188.32</v>
      </c>
      <c r="P2469" s="18"/>
      <c r="Q2469" s="14"/>
      <c r="R2469" s="18"/>
      <c r="S2469" s="16">
        <f>G2469</f>
        <v>0</v>
      </c>
      <c r="T2469" s="18">
        <f t="shared" si="813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4"/>
        <v>9051.5699999999797</v>
      </c>
      <c r="AA2469" s="15"/>
      <c r="AB2469" s="24"/>
      <c r="AC2469" s="15" t="str">
        <f t="shared" si="824"/>
        <v xml:space="preserve">PAG. STIP.           STEFANIA  BONIFICO </v>
      </c>
      <c r="AD2469" s="25"/>
      <c r="AE2469" s="62">
        <f t="shared" si="825"/>
        <v>0</v>
      </c>
      <c r="AF2469" s="63">
        <f t="shared" si="821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15"/>
        <v>0</v>
      </c>
      <c r="AP2469" s="15"/>
      <c r="AR2469" s="14"/>
      <c r="AS2469" s="18"/>
      <c r="AT2469" s="16">
        <v>0</v>
      </c>
      <c r="AU2469" s="18">
        <f t="shared" si="816"/>
        <v>0</v>
      </c>
      <c r="AV2469" s="15"/>
      <c r="AX2469" s="14"/>
      <c r="AY2469" s="18"/>
      <c r="AZ2469" s="16">
        <v>0</v>
      </c>
      <c r="BA2469" s="18">
        <f t="shared" si="817"/>
        <v>0</v>
      </c>
      <c r="BB2469" s="15"/>
      <c r="BD2469" s="14"/>
      <c r="BE2469" s="18"/>
      <c r="BF2469" s="16">
        <v>0</v>
      </c>
      <c r="BG2469" s="18">
        <f t="shared" si="818"/>
        <v>0</v>
      </c>
      <c r="BH2469" s="15"/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1288498.1400000001</v>
      </c>
      <c r="M2470" s="3">
        <f>M2410</f>
        <v>1099271.1399999999</v>
      </c>
      <c r="N2470" s="16" t="s">
        <v>77</v>
      </c>
      <c r="O2470" s="36">
        <f>(O2466+O2467)-(O2405+O2406)</f>
        <v>-1014.0000000000036</v>
      </c>
      <c r="P2470" s="37">
        <f>O2469-O2470</f>
        <v>1202.3200000000036</v>
      </c>
      <c r="Q2470" s="14"/>
      <c r="R2470" s="18"/>
      <c r="S2470" s="16">
        <f>G2470</f>
        <v>0</v>
      </c>
      <c r="T2470" s="18">
        <f t="shared" si="813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4"/>
        <v>9051.5699999999797</v>
      </c>
      <c r="AA2470" s="15"/>
      <c r="AB2470" s="24"/>
      <c r="AC2470" s="15" t="str">
        <f t="shared" si="824"/>
        <v>Pagamento contributi impiegate</v>
      </c>
      <c r="AD2470" s="25"/>
      <c r="AE2470" s="62">
        <f t="shared" si="825"/>
        <v>0</v>
      </c>
      <c r="AF2470" s="63">
        <f t="shared" si="821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15"/>
        <v>0</v>
      </c>
      <c r="AP2470" s="15"/>
      <c r="AR2470" s="14"/>
      <c r="AS2470" s="18"/>
      <c r="AT2470" s="16">
        <v>0</v>
      </c>
      <c r="AU2470" s="18">
        <f t="shared" si="816"/>
        <v>0</v>
      </c>
      <c r="AV2470" s="15"/>
      <c r="AX2470" s="14"/>
      <c r="AY2470" s="18"/>
      <c r="AZ2470" s="16">
        <v>0</v>
      </c>
      <c r="BA2470" s="18">
        <f t="shared" si="817"/>
        <v>0</v>
      </c>
      <c r="BB2470" s="15"/>
      <c r="BD2470" s="14"/>
      <c r="BE2470" s="18"/>
      <c r="BF2470" s="16">
        <v>0</v>
      </c>
      <c r="BG2470" s="18">
        <f t="shared" si="818"/>
        <v>0</v>
      </c>
      <c r="BH2470" s="15"/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1301821.6800000002</v>
      </c>
      <c r="M2471" s="3">
        <f>M2469+M2470</f>
        <v>1099459.46</v>
      </c>
      <c r="N2471" s="16" t="s">
        <v>80</v>
      </c>
      <c r="O2471" s="38">
        <f>O2468+O2469-O2470</f>
        <v>-1807.3599999999929</v>
      </c>
      <c r="P2471" s="39">
        <f>O2471-O2468</f>
        <v>1202.3200000000038</v>
      </c>
      <c r="Q2471" s="14"/>
      <c r="R2471" s="18"/>
      <c r="S2471" s="16">
        <v>0</v>
      </c>
      <c r="T2471" s="18">
        <f t="shared" si="813"/>
        <v>97638.799999999988</v>
      </c>
      <c r="U2471" s="15"/>
      <c r="W2471" s="14"/>
      <c r="X2471" s="18"/>
      <c r="Y2471" s="16"/>
      <c r="Z2471" s="18">
        <f t="shared" si="814"/>
        <v>9051.5699999999797</v>
      </c>
      <c r="AA2471" s="15"/>
      <c r="AB2471" s="24"/>
      <c r="AC2471" s="15"/>
      <c r="AD2471" s="25"/>
      <c r="AE2471" s="62">
        <f t="shared" si="825"/>
        <v>0</v>
      </c>
      <c r="AF2471" s="63">
        <f t="shared" si="821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15"/>
        <v>0</v>
      </c>
      <c r="AP2471" s="15"/>
      <c r="AR2471" s="14"/>
      <c r="AS2471" s="18"/>
      <c r="AT2471" s="16"/>
      <c r="AU2471" s="18">
        <f t="shared" si="816"/>
        <v>0</v>
      </c>
      <c r="AV2471" s="15"/>
      <c r="AX2471" s="14"/>
      <c r="AY2471" s="18"/>
      <c r="AZ2471" s="16"/>
      <c r="BA2471" s="18">
        <f t="shared" si="817"/>
        <v>0</v>
      </c>
      <c r="BB2471" s="15"/>
      <c r="BD2471" s="14"/>
      <c r="BE2471" s="18"/>
      <c r="BF2471" s="16"/>
      <c r="BG2471" s="18">
        <f t="shared" si="818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202362.2200000002</v>
      </c>
      <c r="M2472" s="40"/>
      <c r="N2472" s="29" t="s">
        <v>82</v>
      </c>
      <c r="O2472" s="41">
        <f>O2465+O2466+O2467+O2473</f>
        <v>94847.940000000017</v>
      </c>
      <c r="P2472" s="18"/>
      <c r="Q2472" s="14"/>
      <c r="R2472" s="18"/>
      <c r="S2472" s="16">
        <f>G2472</f>
        <v>0</v>
      </c>
      <c r="T2472" s="18">
        <f t="shared" si="813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814"/>
        <v>9051.5699999999797</v>
      </c>
      <c r="AA2472" s="15"/>
      <c r="AB2472" s="24"/>
      <c r="AC2472" s="15" t="str">
        <f t="shared" ref="AC2472:AC2482" si="826">C2472</f>
        <v>Pag. Bolletta Telecom  780820</v>
      </c>
      <c r="AD2472" s="25"/>
      <c r="AE2472" s="62">
        <f t="shared" si="825"/>
        <v>0</v>
      </c>
      <c r="AF2472" s="63">
        <f t="shared" si="821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15"/>
        <v>0</v>
      </c>
      <c r="AP2472" s="15"/>
      <c r="AR2472" s="14"/>
      <c r="AS2472" s="18"/>
      <c r="AT2472" s="16">
        <v>0</v>
      </c>
      <c r="AU2472" s="18">
        <f t="shared" si="816"/>
        <v>0</v>
      </c>
      <c r="AV2472" s="15"/>
      <c r="AX2472" s="14"/>
      <c r="AY2472" s="18"/>
      <c r="AZ2472" s="16">
        <v>0</v>
      </c>
      <c r="BA2472" s="18">
        <f t="shared" si="817"/>
        <v>0</v>
      </c>
      <c r="BB2472" s="15"/>
      <c r="BD2472" s="14"/>
      <c r="BE2472" s="18"/>
      <c r="BF2472" s="16">
        <v>0</v>
      </c>
      <c r="BG2472" s="18">
        <f t="shared" si="818"/>
        <v>0</v>
      </c>
      <c r="BH2472" s="15"/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-19494.229999999967</v>
      </c>
      <c r="P2473" s="18"/>
      <c r="Q2473" s="14"/>
      <c r="R2473" s="18"/>
      <c r="S2473" s="16">
        <f>G2473</f>
        <v>0</v>
      </c>
      <c r="T2473" s="18">
        <f t="shared" si="813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814"/>
        <v>9051.5699999999797</v>
      </c>
      <c r="AA2473" s="15"/>
      <c r="AB2473" s="24"/>
      <c r="AC2473" s="15" t="str">
        <f t="shared" si="826"/>
        <v>Pag. Bolletta Telecom 780344</v>
      </c>
      <c r="AD2473" s="25"/>
      <c r="AE2473" s="62">
        <f t="shared" si="825"/>
        <v>0</v>
      </c>
      <c r="AF2473" s="63">
        <f t="shared" si="821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15"/>
        <v>0</v>
      </c>
      <c r="AP2473" s="15"/>
      <c r="AR2473" s="14"/>
      <c r="AS2473" s="18"/>
      <c r="AT2473" s="16">
        <v>0</v>
      </c>
      <c r="AU2473" s="18">
        <f t="shared" si="816"/>
        <v>0</v>
      </c>
      <c r="AV2473" s="15"/>
      <c r="AX2473" s="14"/>
      <c r="AY2473" s="18"/>
      <c r="AZ2473" s="16">
        <v>0</v>
      </c>
      <c r="BA2473" s="18">
        <f t="shared" si="817"/>
        <v>0</v>
      </c>
      <c r="BB2473" s="15"/>
      <c r="BD2473" s="14"/>
      <c r="BE2473" s="18"/>
      <c r="BF2473" s="16">
        <v>0</v>
      </c>
      <c r="BG2473" s="18">
        <f t="shared" si="818"/>
        <v>0</v>
      </c>
      <c r="BH2473" s="15"/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813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814"/>
        <v>9051.5699999999797</v>
      </c>
      <c r="AA2474" s="15"/>
      <c r="AB2474" s="24"/>
      <c r="AC2474" s="15" t="str">
        <f t="shared" si="826"/>
        <v>Pag. Bolletta Telecom</v>
      </c>
      <c r="AD2474" s="25"/>
      <c r="AE2474" s="62">
        <f t="shared" si="825"/>
        <v>0</v>
      </c>
      <c r="AF2474" s="63">
        <f t="shared" si="821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15"/>
        <v>0</v>
      </c>
      <c r="AP2474" s="15"/>
      <c r="AR2474" s="14"/>
      <c r="AS2474" s="18"/>
      <c r="AT2474" s="16">
        <v>0</v>
      </c>
      <c r="AU2474" s="18">
        <f t="shared" si="816"/>
        <v>0</v>
      </c>
      <c r="AV2474" s="15"/>
      <c r="AX2474" s="14"/>
      <c r="AY2474" s="18"/>
      <c r="AZ2474" s="16">
        <v>0</v>
      </c>
      <c r="BA2474" s="18">
        <f t="shared" si="817"/>
        <v>0</v>
      </c>
      <c r="BB2474" s="15"/>
      <c r="BD2474" s="14"/>
      <c r="BE2474" s="18"/>
      <c r="BF2474" s="16">
        <v>0</v>
      </c>
      <c r="BG2474" s="18">
        <f t="shared" si="818"/>
        <v>0</v>
      </c>
      <c r="BH2474" s="15"/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ref="T2475:T2506" si="827">(R2475-S2475)+T2474</f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ref="Z2475:Z2506" si="828">(X2475-Y2475)+Z2474</f>
        <v>9051.5699999999797</v>
      </c>
      <c r="AA2475" s="15"/>
      <c r="AB2475" s="24"/>
      <c r="AC2475" s="15" t="str">
        <f t="shared" si="826"/>
        <v xml:space="preserve">PAG. BOLLETTA ENEL  </v>
      </c>
      <c r="AD2475" s="25"/>
      <c r="AE2475" s="62">
        <f t="shared" si="825"/>
        <v>0</v>
      </c>
      <c r="AF2475" s="63">
        <f t="shared" si="821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506" si="829">(AM2475-AN2475)+AO2474</f>
        <v>0</v>
      </c>
      <c r="AP2475" s="15"/>
      <c r="AR2475" s="14"/>
      <c r="AS2475" s="18"/>
      <c r="AT2475" s="16">
        <v>0</v>
      </c>
      <c r="AU2475" s="18">
        <f t="shared" ref="AU2475:AU2506" si="830">(AS2475-AT2475)+AU2474</f>
        <v>0</v>
      </c>
      <c r="AV2475" s="15"/>
      <c r="AX2475" s="14"/>
      <c r="AY2475" s="18"/>
      <c r="AZ2475" s="16">
        <v>0</v>
      </c>
      <c r="BA2475" s="18">
        <f t="shared" ref="BA2475:BA2506" si="831">(AY2475-AZ2475)+BA2474</f>
        <v>0</v>
      </c>
      <c r="BB2475" s="15"/>
      <c r="BD2475" s="14"/>
      <c r="BE2475" s="18"/>
      <c r="BF2475" s="16">
        <v>0</v>
      </c>
      <c r="BG2475" s="18">
        <f t="shared" ref="BG2475:BG2506" si="832">(BE2475-BF2475)+BG2474</f>
        <v>0</v>
      </c>
      <c r="BH2475" s="15"/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123982.85999999997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827"/>
        <v>97638.799999999988</v>
      </c>
      <c r="U2476" s="15"/>
      <c r="W2476" s="14"/>
      <c r="X2476" s="18"/>
      <c r="Y2476" s="16">
        <v>0</v>
      </c>
      <c r="Z2476" s="18">
        <f t="shared" si="828"/>
        <v>9051.5699999999797</v>
      </c>
      <c r="AA2476" s="15"/>
      <c r="AB2476" s="24"/>
      <c r="AC2476" s="15" t="str">
        <f t="shared" si="826"/>
        <v>Locazione immobili</v>
      </c>
      <c r="AD2476" s="25"/>
      <c r="AE2476" s="62">
        <f t="shared" si="825"/>
        <v>0</v>
      </c>
      <c r="AF2476" s="63">
        <f t="shared" si="821"/>
        <v>9547.4</v>
      </c>
      <c r="AG2476" s="25"/>
      <c r="AH2476" s="24"/>
      <c r="AI2476" s="26">
        <v>0</v>
      </c>
      <c r="AJ2476" s="25"/>
      <c r="AL2476" s="14"/>
      <c r="AM2476" s="18"/>
      <c r="AN2476" s="16">
        <v>0</v>
      </c>
      <c r="AO2476" s="18">
        <f t="shared" si="829"/>
        <v>0</v>
      </c>
      <c r="AP2476" s="15"/>
      <c r="AR2476" s="14"/>
      <c r="AS2476" s="18"/>
      <c r="AT2476" s="16">
        <v>0</v>
      </c>
      <c r="AU2476" s="18">
        <f t="shared" si="830"/>
        <v>0</v>
      </c>
      <c r="AV2476" s="15"/>
      <c r="AX2476" s="14"/>
      <c r="AY2476" s="18"/>
      <c r="AZ2476" s="16">
        <v>0</v>
      </c>
      <c r="BA2476" s="18">
        <f t="shared" si="831"/>
        <v>0</v>
      </c>
      <c r="BB2476" s="15"/>
      <c r="BD2476" s="14"/>
      <c r="BE2476" s="18"/>
      <c r="BF2476" s="16">
        <v>0</v>
      </c>
      <c r="BG2476" s="18">
        <f t="shared" si="832"/>
        <v>0</v>
      </c>
      <c r="BH2476" s="15"/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827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828"/>
        <v>9051.5699999999797</v>
      </c>
      <c r="AA2477" s="15"/>
      <c r="AB2477" s="24"/>
      <c r="AC2477" s="15" t="str">
        <f t="shared" si="826"/>
        <v>Spese condominiali</v>
      </c>
      <c r="AD2477" s="25"/>
      <c r="AE2477" s="62">
        <f t="shared" si="825"/>
        <v>0</v>
      </c>
      <c r="AF2477" s="63">
        <f t="shared" si="821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29"/>
        <v>0</v>
      </c>
      <c r="AP2477" s="15"/>
      <c r="AR2477" s="14"/>
      <c r="AS2477" s="18"/>
      <c r="AT2477" s="16">
        <v>0</v>
      </c>
      <c r="AU2477" s="18">
        <f t="shared" si="830"/>
        <v>0</v>
      </c>
      <c r="AV2477" s="15"/>
      <c r="AX2477" s="14"/>
      <c r="AY2477" s="18"/>
      <c r="AZ2477" s="16">
        <v>0</v>
      </c>
      <c r="BA2477" s="18">
        <f t="shared" si="831"/>
        <v>0</v>
      </c>
      <c r="BB2477" s="15"/>
      <c r="BD2477" s="14"/>
      <c r="BE2477" s="18"/>
      <c r="BF2477" s="16">
        <v>0</v>
      </c>
      <c r="BG2477" s="18">
        <f t="shared" si="832"/>
        <v>0</v>
      </c>
      <c r="BH2477" s="15"/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27"/>
        <v>97638.799999999988</v>
      </c>
      <c r="U2478" s="15"/>
      <c r="W2478" s="14"/>
      <c r="X2478" s="18"/>
      <c r="Y2478" s="16"/>
      <c r="Z2478" s="18">
        <f t="shared" si="828"/>
        <v>9051.5699999999797</v>
      </c>
      <c r="AA2478" s="15"/>
      <c r="AB2478" s="24"/>
      <c r="AC2478" s="15" t="str">
        <f t="shared" si="826"/>
        <v>TOT. SPESE AFFITTO  TEL. LUCE</v>
      </c>
      <c r="AD2478" s="25"/>
      <c r="AE2478" s="62">
        <f t="shared" si="825"/>
        <v>0</v>
      </c>
      <c r="AF2478" s="63">
        <f t="shared" si="821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29"/>
        <v>0</v>
      </c>
      <c r="AP2478" s="15"/>
      <c r="AR2478" s="14"/>
      <c r="AS2478" s="18"/>
      <c r="AT2478" s="16"/>
      <c r="AU2478" s="18">
        <f t="shared" si="830"/>
        <v>0</v>
      </c>
      <c r="AV2478" s="15"/>
      <c r="AX2478" s="14"/>
      <c r="AY2478" s="18"/>
      <c r="AZ2478" s="16"/>
      <c r="BA2478" s="18">
        <f t="shared" si="831"/>
        <v>0</v>
      </c>
      <c r="BB2478" s="15"/>
      <c r="BD2478" s="14"/>
      <c r="BE2478" s="18"/>
      <c r="BF2478" s="16"/>
      <c r="BG2478" s="18">
        <f t="shared" si="832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97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95</v>
      </c>
      <c r="L2479" s="107">
        <f>L2418</f>
        <v>1366.5</v>
      </c>
      <c r="M2479" s="16" t="s">
        <v>96</v>
      </c>
      <c r="N2479" s="16">
        <v>1184</v>
      </c>
      <c r="O2479" s="16"/>
      <c r="P2479" s="18"/>
      <c r="Q2479" s="14"/>
      <c r="R2479" s="18"/>
      <c r="S2479" s="16">
        <f>G2479</f>
        <v>0</v>
      </c>
      <c r="T2479" s="18">
        <f t="shared" si="827"/>
        <v>97638.799999999988</v>
      </c>
      <c r="U2479" s="15"/>
      <c r="W2479" s="14"/>
      <c r="X2479" s="18">
        <v>0</v>
      </c>
      <c r="Y2479" s="16">
        <v>0</v>
      </c>
      <c r="Z2479" s="18">
        <f t="shared" si="828"/>
        <v>9051.5699999999797</v>
      </c>
      <c r="AA2479" s="15"/>
      <c r="AB2479" s="24"/>
      <c r="AC2479" s="15" t="str">
        <f t="shared" si="826"/>
        <v xml:space="preserve">RIVALSA </v>
      </c>
      <c r="AD2479" s="25"/>
      <c r="AE2479" s="62">
        <f t="shared" si="825"/>
        <v>0</v>
      </c>
      <c r="AF2479" s="63">
        <f t="shared" si="821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29"/>
        <v>0</v>
      </c>
      <c r="AP2479" s="15"/>
      <c r="AR2479" s="14"/>
      <c r="AS2479" s="18"/>
      <c r="AT2479" s="16"/>
      <c r="AU2479" s="18">
        <f t="shared" si="830"/>
        <v>0</v>
      </c>
      <c r="AV2479" s="15"/>
      <c r="AX2479" s="14"/>
      <c r="AY2479" s="18"/>
      <c r="AZ2479" s="16"/>
      <c r="BA2479" s="18">
        <f t="shared" si="831"/>
        <v>0</v>
      </c>
      <c r="BB2479" s="15"/>
      <c r="BD2479" s="14"/>
      <c r="BE2479" s="18"/>
      <c r="BF2479" s="16"/>
      <c r="BG2479" s="18">
        <f t="shared" si="832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100</v>
      </c>
      <c r="D2480" s="16"/>
      <c r="E2480" s="16"/>
      <c r="F2480" s="16"/>
      <c r="G2480" s="16">
        <v>0</v>
      </c>
      <c r="H2480" s="16"/>
      <c r="I2480" s="4"/>
      <c r="J2480" s="14"/>
      <c r="K2480" s="50" t="s">
        <v>98</v>
      </c>
      <c r="L2480" s="107">
        <f>L2419</f>
        <v>0</v>
      </c>
      <c r="M2480" s="16" t="s">
        <v>99</v>
      </c>
      <c r="N2480" s="16">
        <v>523</v>
      </c>
      <c r="O2480" s="16"/>
      <c r="P2480" s="18"/>
      <c r="Q2480" s="14"/>
      <c r="R2480" s="18"/>
      <c r="S2480" s="16">
        <f>G2480</f>
        <v>0</v>
      </c>
      <c r="T2480" s="18">
        <f t="shared" si="827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28"/>
        <v>9051.5699999999797</v>
      </c>
      <c r="AA2480" s="15"/>
      <c r="AB2480" s="24"/>
      <c r="AC2480" s="15" t="str">
        <f t="shared" si="826"/>
        <v>COMMERCIALISTA</v>
      </c>
      <c r="AD2480" s="25"/>
      <c r="AE2480" s="62">
        <f t="shared" si="825"/>
        <v>0</v>
      </c>
      <c r="AF2480" s="63">
        <f t="shared" si="821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29"/>
        <v>0</v>
      </c>
      <c r="AP2480" s="15"/>
      <c r="AR2480" s="14"/>
      <c r="AS2480" s="18"/>
      <c r="AT2480" s="16">
        <v>0</v>
      </c>
      <c r="AU2480" s="18">
        <f t="shared" si="830"/>
        <v>0</v>
      </c>
      <c r="AV2480" s="15"/>
      <c r="AX2480" s="14"/>
      <c r="AY2480" s="18"/>
      <c r="AZ2480" s="16">
        <v>0</v>
      </c>
      <c r="BA2480" s="18">
        <f t="shared" si="831"/>
        <v>0</v>
      </c>
      <c r="BB2480" s="15"/>
      <c r="BD2480" s="14"/>
      <c r="BE2480" s="18"/>
      <c r="BF2480" s="16">
        <v>0</v>
      </c>
      <c r="BG2480" s="18">
        <f t="shared" si="832"/>
        <v>0</v>
      </c>
      <c r="BH2480" s="15"/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154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">
        <v>101</v>
      </c>
      <c r="L2481" s="107">
        <f>L2420</f>
        <v>0</v>
      </c>
      <c r="M2481" s="16" t="s">
        <v>102</v>
      </c>
      <c r="N2481" s="16">
        <v>0</v>
      </c>
      <c r="O2481" s="16"/>
      <c r="P2481" s="18"/>
      <c r="Q2481" s="14"/>
      <c r="R2481" s="18"/>
      <c r="S2481" s="16">
        <f>G2481</f>
        <v>0</v>
      </c>
      <c r="T2481" s="18">
        <f t="shared" si="827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28"/>
        <v>9051.5699999999797</v>
      </c>
      <c r="AA2481" s="15"/>
      <c r="AB2481" s="24"/>
      <c r="AC2481" s="15" t="str">
        <f t="shared" si="826"/>
        <v>CASSA PREVIDENZA  AGENTI  + QUOTA GAA</v>
      </c>
      <c r="AD2481" s="25"/>
      <c r="AE2481" s="62">
        <f t="shared" si="825"/>
        <v>0</v>
      </c>
      <c r="AF2481" s="63">
        <f t="shared" si="821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29"/>
        <v>0</v>
      </c>
      <c r="AP2481" s="15"/>
      <c r="AR2481" s="14"/>
      <c r="AS2481" s="18"/>
      <c r="AT2481" s="16">
        <v>0</v>
      </c>
      <c r="AU2481" s="18">
        <f t="shared" si="830"/>
        <v>0</v>
      </c>
      <c r="AV2481" s="15"/>
      <c r="AX2481" s="14"/>
      <c r="AY2481" s="18"/>
      <c r="AZ2481" s="16">
        <v>0</v>
      </c>
      <c r="BA2481" s="18">
        <f t="shared" si="831"/>
        <v>0</v>
      </c>
      <c r="BB2481" s="15"/>
      <c r="BD2481" s="14"/>
      <c r="BE2481" s="18"/>
      <c r="BF2481" s="16">
        <v>0</v>
      </c>
      <c r="BG2481" s="18">
        <f t="shared" si="832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106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">
        <v>104</v>
      </c>
      <c r="L2482" s="107">
        <f>L2421</f>
        <v>0</v>
      </c>
      <c r="M2482" s="16" t="s">
        <v>105</v>
      </c>
      <c r="N2482" s="16">
        <v>0</v>
      </c>
      <c r="O2482" s="16"/>
      <c r="P2482" s="18"/>
      <c r="Q2482" s="14"/>
      <c r="R2482" s="18">
        <f>F2482</f>
        <v>0</v>
      </c>
      <c r="S2482" s="16">
        <v>0</v>
      </c>
      <c r="T2482" s="18">
        <f t="shared" si="827"/>
        <v>97638.799999999988</v>
      </c>
      <c r="U2482" s="15"/>
      <c r="W2482" s="14" t="s">
        <v>194</v>
      </c>
      <c r="X2482" s="18">
        <v>0</v>
      </c>
      <c r="Y2482" s="16"/>
      <c r="Z2482" s="18">
        <f t="shared" si="828"/>
        <v>9051.5699999999797</v>
      </c>
      <c r="AA2482" s="15"/>
      <c r="AB2482" s="24"/>
      <c r="AC2482" s="15" t="str">
        <f t="shared" si="826"/>
        <v>GIROCONTO PROVV. GENERALI</v>
      </c>
      <c r="AD2482" s="25"/>
      <c r="AE2482" s="62">
        <f t="shared" si="825"/>
        <v>0</v>
      </c>
      <c r="AF2482" s="63">
        <f t="shared" si="821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29"/>
        <v>0</v>
      </c>
      <c r="AP2482" s="15"/>
      <c r="AR2482" s="14"/>
      <c r="AS2482" s="18"/>
      <c r="AT2482" s="16"/>
      <c r="AU2482" s="18">
        <f t="shared" si="830"/>
        <v>0</v>
      </c>
      <c r="AV2482" s="15"/>
      <c r="AX2482" s="14"/>
      <c r="AY2482" s="18"/>
      <c r="AZ2482" s="16"/>
      <c r="BA2482" s="18">
        <f t="shared" si="831"/>
        <v>0</v>
      </c>
      <c r="BB2482" s="15"/>
      <c r="BD2482" s="14"/>
      <c r="BE2482" s="18">
        <f>H2482</f>
        <v>0</v>
      </c>
      <c r="BF2482" s="16"/>
      <c r="BG2482" s="18">
        <f t="shared" si="832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155</v>
      </c>
      <c r="D2483" s="16"/>
      <c r="E2483" s="16"/>
      <c r="F2483" s="1">
        <v>0</v>
      </c>
      <c r="G2483" s="16">
        <v>0</v>
      </c>
      <c r="H2483" s="16"/>
      <c r="I2483" s="4"/>
      <c r="J2483" s="14"/>
      <c r="K2483" s="50" t="s">
        <v>107</v>
      </c>
      <c r="L2483" s="107">
        <v>2478.9899999999998</v>
      </c>
      <c r="M2483" s="16" t="s">
        <v>108</v>
      </c>
      <c r="N2483" s="16">
        <v>0</v>
      </c>
      <c r="O2483" s="16"/>
      <c r="P2483" s="18"/>
      <c r="Q2483" s="14"/>
      <c r="R2483" s="49">
        <f>F2483</f>
        <v>0</v>
      </c>
      <c r="S2483" s="16">
        <v>0</v>
      </c>
      <c r="T2483" s="18">
        <f t="shared" si="827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28"/>
        <v>9051.5699999999797</v>
      </c>
      <c r="AA2483" s="15"/>
      <c r="AB2483" s="24"/>
      <c r="AC2483" s="64" t="s">
        <v>156</v>
      </c>
      <c r="AD2483" s="65"/>
      <c r="AE2483" s="65">
        <f t="shared" si="825"/>
        <v>0</v>
      </c>
      <c r="AF2483" s="63">
        <f t="shared" si="821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29"/>
        <v>0</v>
      </c>
      <c r="AP2483" s="15"/>
      <c r="AR2483" s="14"/>
      <c r="AS2483" s="18"/>
      <c r="AT2483" s="16">
        <v>0</v>
      </c>
      <c r="AU2483" s="18">
        <f t="shared" si="830"/>
        <v>0</v>
      </c>
      <c r="AV2483" s="15"/>
      <c r="AX2483" s="14"/>
      <c r="AY2483" s="18"/>
      <c r="AZ2483" s="16">
        <v>0</v>
      </c>
      <c r="BA2483" s="18">
        <f t="shared" si="831"/>
        <v>0</v>
      </c>
      <c r="BB2483" s="15"/>
      <c r="BD2483" s="14"/>
      <c r="BE2483" s="18"/>
      <c r="BF2483" s="16">
        <v>0</v>
      </c>
      <c r="BG2483" s="18">
        <f t="shared" si="832"/>
        <v>0</v>
      </c>
      <c r="BH2483" s="15"/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112</v>
      </c>
      <c r="D2484" s="16"/>
      <c r="E2484" s="16"/>
      <c r="F2484" s="16"/>
      <c r="G2484" s="16">
        <v>0</v>
      </c>
      <c r="H2484" s="16"/>
      <c r="I2484" s="4"/>
      <c r="J2484" s="14"/>
      <c r="K2484" s="50" t="s">
        <v>110</v>
      </c>
      <c r="L2484" s="107">
        <f>L2423</f>
        <v>631.5</v>
      </c>
      <c r="M2484" s="16" t="s">
        <v>111</v>
      </c>
      <c r="N2484" s="16">
        <v>150</v>
      </c>
      <c r="O2484" s="16"/>
      <c r="P2484" s="18"/>
      <c r="Q2484" s="14"/>
      <c r="R2484" s="18"/>
      <c r="S2484" s="16">
        <f>G2484</f>
        <v>0</v>
      </c>
      <c r="T2484" s="18">
        <f t="shared" si="827"/>
        <v>97638.799999999988</v>
      </c>
      <c r="U2484" s="15" t="s">
        <v>113</v>
      </c>
      <c r="W2484" s="14"/>
      <c r="X2484" s="18"/>
      <c r="Y2484" s="16">
        <v>0</v>
      </c>
      <c r="Z2484" s="18">
        <f t="shared" si="828"/>
        <v>9051.5699999999797</v>
      </c>
      <c r="AA2484" s="15"/>
      <c r="AB2484" s="24"/>
      <c r="AC2484" s="15" t="str">
        <f>C2484</f>
        <v>TASSE</v>
      </c>
      <c r="AD2484" s="25"/>
      <c r="AE2484" s="62">
        <f t="shared" si="825"/>
        <v>0</v>
      </c>
      <c r="AF2484" s="63">
        <f t="shared" si="821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29"/>
        <v>0</v>
      </c>
      <c r="AP2484" s="15"/>
      <c r="AR2484" s="14"/>
      <c r="AS2484" s="18">
        <v>0</v>
      </c>
      <c r="AT2484" s="16">
        <v>0</v>
      </c>
      <c r="AU2484" s="18">
        <f t="shared" si="830"/>
        <v>0</v>
      </c>
      <c r="AV2484" s="15"/>
      <c r="AX2484" s="14"/>
      <c r="AY2484" s="18">
        <v>0</v>
      </c>
      <c r="AZ2484" s="16">
        <v>0</v>
      </c>
      <c r="BA2484" s="18">
        <f t="shared" si="831"/>
        <v>0</v>
      </c>
      <c r="BB2484" s="15"/>
      <c r="BD2484" s="14"/>
      <c r="BE2484" s="18">
        <v>0</v>
      </c>
      <c r="BF2484" s="16">
        <v>0</v>
      </c>
      <c r="BG2484" s="18">
        <f t="shared" si="832"/>
        <v>0</v>
      </c>
      <c r="BH2484" s="15"/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114</v>
      </c>
      <c r="D2485" s="16"/>
      <c r="E2485" s="16"/>
      <c r="F2485" s="16">
        <v>0</v>
      </c>
      <c r="G2485" s="16">
        <v>0</v>
      </c>
      <c r="H2485" s="16"/>
      <c r="I2485" s="4"/>
      <c r="J2485" s="14"/>
      <c r="K2485" s="152" t="str">
        <f>K2424</f>
        <v>TOTALE SOSPESI</v>
      </c>
      <c r="L2485" s="106">
        <f>L2424</f>
        <v>0</v>
      </c>
      <c r="M2485" s="162" t="str">
        <f>M2424</f>
        <v>TOTALE SOSPESI</v>
      </c>
      <c r="N2485" s="162">
        <f>N2424</f>
        <v>8150.87</v>
      </c>
      <c r="O2485" s="16"/>
      <c r="P2485" s="18"/>
      <c r="Q2485" s="14"/>
      <c r="R2485" s="18"/>
      <c r="S2485" s="16">
        <f>G2485</f>
        <v>0</v>
      </c>
      <c r="T2485" s="18">
        <f t="shared" si="827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28"/>
        <v>9051.5699999999797</v>
      </c>
      <c r="AA2485" s="15"/>
      <c r="AB2485" s="24"/>
      <c r="AC2485" s="15" t="str">
        <f>C2485</f>
        <v>PREL.  ACC. PER AMM-  GIGI</v>
      </c>
      <c r="AD2485" s="25"/>
      <c r="AE2485" s="62">
        <f t="shared" si="825"/>
        <v>0</v>
      </c>
      <c r="AF2485" s="63">
        <f t="shared" si="821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29"/>
        <v>0</v>
      </c>
      <c r="AP2485" s="15"/>
      <c r="AR2485" s="14"/>
      <c r="AS2485" s="18">
        <v>0</v>
      </c>
      <c r="AT2485" s="16">
        <v>0</v>
      </c>
      <c r="AU2485" s="18">
        <f t="shared" si="830"/>
        <v>0</v>
      </c>
      <c r="AV2485" s="15"/>
      <c r="AX2485" s="14"/>
      <c r="AY2485" s="18">
        <v>0</v>
      </c>
      <c r="AZ2485" s="16">
        <v>0</v>
      </c>
      <c r="BA2485" s="18">
        <f t="shared" si="831"/>
        <v>0</v>
      </c>
      <c r="BB2485" s="15"/>
      <c r="BD2485" s="14"/>
      <c r="BE2485" s="18">
        <v>0</v>
      </c>
      <c r="BF2485" s="16">
        <v>0</v>
      </c>
      <c r="BG2485" s="18">
        <f t="shared" si="832"/>
        <v>0</v>
      </c>
      <c r="BH2485" s="15"/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115</v>
      </c>
      <c r="D2486" s="16"/>
      <c r="E2486" s="16"/>
      <c r="F2486" s="16">
        <v>0</v>
      </c>
      <c r="G2486" s="16">
        <v>0</v>
      </c>
      <c r="H2486" s="16"/>
      <c r="I2486" s="4"/>
      <c r="J2486" s="14"/>
      <c r="K2486" s="50" t="str">
        <f>K2425</f>
        <v>DI VITO CONT. GIGI 8/2</v>
      </c>
      <c r="L2486" s="107">
        <f>L2425</f>
        <v>0</v>
      </c>
      <c r="M2486" s="16">
        <f>M2425</f>
        <v>0</v>
      </c>
      <c r="N2486" s="16">
        <f>N2425</f>
        <v>0</v>
      </c>
      <c r="O2486" s="16"/>
      <c r="P2486" s="18"/>
      <c r="Q2486" s="14"/>
      <c r="R2486" s="18">
        <v>0</v>
      </c>
      <c r="S2486" s="16">
        <f>G2486</f>
        <v>0</v>
      </c>
      <c r="T2486" s="18">
        <f t="shared" si="827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28"/>
        <v>9051.5699999999797</v>
      </c>
      <c r="AA2486" s="15"/>
      <c r="AB2486" s="24"/>
      <c r="AC2486" s="15" t="str">
        <f>C2486</f>
        <v>PREL.  ACC. PER AMM-. RENZO</v>
      </c>
      <c r="AD2486" s="25"/>
      <c r="AE2486" s="62">
        <f t="shared" si="825"/>
        <v>0</v>
      </c>
      <c r="AF2486" s="63">
        <f t="shared" si="821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29"/>
        <v>0</v>
      </c>
      <c r="AP2486" s="15"/>
      <c r="AR2486" s="14"/>
      <c r="AS2486" s="18">
        <v>0</v>
      </c>
      <c r="AT2486" s="16"/>
      <c r="AU2486" s="18">
        <f t="shared" si="830"/>
        <v>0</v>
      </c>
      <c r="AV2486" s="15"/>
      <c r="AX2486" s="14"/>
      <c r="AY2486" s="18">
        <v>0</v>
      </c>
      <c r="AZ2486" s="16"/>
      <c r="BA2486" s="18">
        <f t="shared" si="831"/>
        <v>0</v>
      </c>
      <c r="BB2486" s="15"/>
      <c r="BD2486" s="14"/>
      <c r="BE2486" s="18">
        <v>0</v>
      </c>
      <c r="BF2486" s="16"/>
      <c r="BG2486" s="18">
        <f t="shared" si="832"/>
        <v>0</v>
      </c>
      <c r="BH2486" s="15"/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/>
      <c r="B2487" s="15"/>
      <c r="C2487" s="15" t="s">
        <v>479</v>
      </c>
      <c r="D2487" s="16"/>
      <c r="E2487" s="16"/>
      <c r="F2487" s="16">
        <v>2887</v>
      </c>
      <c r="G2487" s="16"/>
      <c r="H2487" s="16"/>
      <c r="I2487" s="4"/>
      <c r="J2487" s="14"/>
      <c r="K2487" s="50">
        <f>K2426</f>
        <v>0</v>
      </c>
      <c r="L2487" s="107">
        <f>L2426</f>
        <v>0</v>
      </c>
      <c r="M2487" s="16" t="s">
        <v>471</v>
      </c>
      <c r="N2487" s="16">
        <f>N2426</f>
        <v>300.5</v>
      </c>
      <c r="O2487" s="16"/>
      <c r="P2487" s="18"/>
      <c r="Q2487" s="14"/>
      <c r="R2487" s="18">
        <v>0</v>
      </c>
      <c r="S2487" s="16">
        <v>0</v>
      </c>
      <c r="T2487" s="18">
        <f t="shared" si="827"/>
        <v>97638.799999999988</v>
      </c>
      <c r="U2487" s="15"/>
      <c r="W2487" s="14"/>
      <c r="X2487" s="18">
        <f>F2487</f>
        <v>2887</v>
      </c>
      <c r="Y2487" s="16">
        <v>0</v>
      </c>
      <c r="Z2487" s="18">
        <f t="shared" si="828"/>
        <v>11938.56999999998</v>
      </c>
      <c r="AA2487" s="15" t="str">
        <f>C2487</f>
        <v>VERS.  RHO 21/2  1.248,00 + 19/2  412,00</v>
      </c>
      <c r="AB2487" s="24"/>
      <c r="AC2487" s="15"/>
      <c r="AD2487" s="25"/>
      <c r="AE2487" s="62"/>
      <c r="AF2487" s="63"/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29"/>
        <v>0</v>
      </c>
      <c r="AP2487" s="15"/>
      <c r="AR2487" s="14"/>
      <c r="AS2487" s="18">
        <v>0</v>
      </c>
      <c r="AT2487" s="16"/>
      <c r="AU2487" s="18">
        <f t="shared" si="830"/>
        <v>0</v>
      </c>
      <c r="AV2487" s="15"/>
      <c r="AX2487" s="14"/>
      <c r="AY2487" s="18">
        <v>0</v>
      </c>
      <c r="AZ2487" s="16"/>
      <c r="BA2487" s="18">
        <f t="shared" si="831"/>
        <v>0</v>
      </c>
      <c r="BB2487" s="15"/>
      <c r="BD2487" s="14"/>
      <c r="BE2487" s="18">
        <v>0</v>
      </c>
      <c r="BF2487" s="16"/>
      <c r="BG2487" s="18">
        <f t="shared" si="832"/>
        <v>0</v>
      </c>
      <c r="BH2487" s="15"/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/>
      <c r="C2488" s="15" t="s">
        <v>480</v>
      </c>
      <c r="D2488" s="16"/>
      <c r="E2488" s="16"/>
      <c r="F2488" s="16">
        <v>0</v>
      </c>
      <c r="G2488" s="16"/>
      <c r="H2488" s="16">
        <v>0</v>
      </c>
      <c r="I2488" s="4"/>
      <c r="J2488" s="14"/>
      <c r="K2488" s="50">
        <f>K2427</f>
        <v>0</v>
      </c>
      <c r="L2488" s="107">
        <f>L2427</f>
        <v>0</v>
      </c>
      <c r="M2488" s="16" t="s">
        <v>473</v>
      </c>
      <c r="N2488" s="16">
        <f>N2427</f>
        <v>333</v>
      </c>
      <c r="O2488" s="16"/>
      <c r="P2488" s="18"/>
      <c r="Q2488" s="14"/>
      <c r="R2488" s="18">
        <v>0</v>
      </c>
      <c r="S2488" s="16">
        <v>0</v>
      </c>
      <c r="T2488" s="18">
        <f t="shared" si="827"/>
        <v>97638.799999999988</v>
      </c>
      <c r="U2488" s="15"/>
      <c r="W2488" s="14"/>
      <c r="X2488" s="18">
        <f>F2488</f>
        <v>0</v>
      </c>
      <c r="Y2488" s="16"/>
      <c r="Z2488" s="18">
        <f t="shared" si="828"/>
        <v>11938.56999999998</v>
      </c>
      <c r="AA2488" s="15"/>
      <c r="AB2488" s="24"/>
      <c r="AC2488" s="15"/>
      <c r="AD2488" s="25"/>
      <c r="AE2488" s="62"/>
      <c r="AF2488" s="63"/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29"/>
        <v>0</v>
      </c>
      <c r="AP2488" s="15"/>
      <c r="AR2488" s="14"/>
      <c r="AS2488" s="18">
        <v>0</v>
      </c>
      <c r="AT2488" s="16"/>
      <c r="AU2488" s="18">
        <f t="shared" si="830"/>
        <v>0</v>
      </c>
      <c r="AV2488" s="15"/>
      <c r="AX2488" s="14"/>
      <c r="AY2488" s="18">
        <v>0</v>
      </c>
      <c r="AZ2488" s="16"/>
      <c r="BA2488" s="18">
        <f t="shared" si="831"/>
        <v>0</v>
      </c>
      <c r="BB2488" s="15"/>
      <c r="BD2488" s="14"/>
      <c r="BE2488" s="18">
        <v>0</v>
      </c>
      <c r="BF2488" s="16"/>
      <c r="BG2488" s="18">
        <f t="shared" si="832"/>
        <v>0</v>
      </c>
      <c r="BH2488" s="15"/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/>
      <c r="B2489" s="15"/>
      <c r="C2489" s="15" t="s">
        <v>116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481</v>
      </c>
      <c r="L2489" s="107">
        <v>235.5</v>
      </c>
      <c r="M2489" s="16" t="s">
        <v>482</v>
      </c>
      <c r="N2489" s="16">
        <v>1219</v>
      </c>
      <c r="O2489" s="16"/>
      <c r="P2489" s="18"/>
      <c r="Q2489" s="14"/>
      <c r="R2489" s="18">
        <v>0</v>
      </c>
      <c r="S2489" s="16">
        <v>0</v>
      </c>
      <c r="T2489" s="18">
        <f t="shared" si="827"/>
        <v>97638.799999999988</v>
      </c>
      <c r="U2489" s="15"/>
      <c r="W2489" s="14"/>
      <c r="X2489" s="18">
        <f>F2489</f>
        <v>0</v>
      </c>
      <c r="Y2489" s="16"/>
      <c r="Z2489" s="18">
        <f t="shared" si="828"/>
        <v>11938.56999999998</v>
      </c>
      <c r="AA2489" s="15"/>
      <c r="AB2489" s="24"/>
      <c r="AC2489" s="15"/>
      <c r="AD2489" s="25"/>
      <c r="AE2489" s="62"/>
      <c r="AF2489" s="63"/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29"/>
        <v>0</v>
      </c>
      <c r="AP2489" s="15"/>
      <c r="AR2489" s="14"/>
      <c r="AS2489" s="18">
        <v>0</v>
      </c>
      <c r="AT2489" s="16"/>
      <c r="AU2489" s="18">
        <f t="shared" si="830"/>
        <v>0</v>
      </c>
      <c r="AV2489" s="15"/>
      <c r="AX2489" s="14"/>
      <c r="AY2489" s="18">
        <v>0</v>
      </c>
      <c r="AZ2489" s="16"/>
      <c r="BA2489" s="18">
        <f t="shared" si="831"/>
        <v>0</v>
      </c>
      <c r="BB2489" s="15"/>
      <c r="BD2489" s="14"/>
      <c r="BE2489" s="18">
        <v>0</v>
      </c>
      <c r="BF2489" s="16"/>
      <c r="BG2489" s="18">
        <f t="shared" si="832"/>
        <v>0</v>
      </c>
      <c r="BH2489" s="15"/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205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/>
      <c r="Q2490" s="14"/>
      <c r="R2490" s="18">
        <v>0</v>
      </c>
      <c r="S2490" s="16">
        <v>0</v>
      </c>
      <c r="T2490" s="18">
        <f t="shared" si="827"/>
        <v>97638.799999999988</v>
      </c>
      <c r="U2490" s="15"/>
      <c r="W2490" s="14"/>
      <c r="X2490" s="18">
        <f>F2490</f>
        <v>280</v>
      </c>
      <c r="Y2490" s="16">
        <v>0</v>
      </c>
      <c r="Z2490" s="18">
        <f t="shared" si="828"/>
        <v>12218.56999999998</v>
      </c>
      <c r="AA2490" s="15" t="str">
        <f>C2490</f>
        <v>BONIFICO UCA</v>
      </c>
      <c r="AB2490" s="24"/>
      <c r="AC2490" s="15"/>
      <c r="AD2490" s="25"/>
      <c r="AE2490" s="62"/>
      <c r="AF2490" s="63"/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29"/>
        <v>0</v>
      </c>
      <c r="AP2490" s="15"/>
      <c r="AR2490" s="14"/>
      <c r="AS2490" s="18">
        <v>0</v>
      </c>
      <c r="AT2490" s="16"/>
      <c r="AU2490" s="18">
        <f t="shared" si="830"/>
        <v>0</v>
      </c>
      <c r="AV2490" s="15"/>
      <c r="AX2490" s="14"/>
      <c r="AY2490" s="18">
        <v>0</v>
      </c>
      <c r="AZ2490" s="16"/>
      <c r="BA2490" s="18">
        <f t="shared" si="831"/>
        <v>0</v>
      </c>
      <c r="BB2490" s="15"/>
      <c r="BD2490" s="14"/>
      <c r="BE2490" s="18">
        <v>0</v>
      </c>
      <c r="BF2490" s="16"/>
      <c r="BG2490" s="18">
        <f t="shared" si="832"/>
        <v>0</v>
      </c>
      <c r="BH2490" s="15"/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116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119</v>
      </c>
      <c r="L2491" s="16">
        <f>SUM(L2478:L2490)</f>
        <v>4826.99</v>
      </c>
      <c r="M2491" s="16" t="s">
        <v>483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27"/>
        <v>97638.799999999988</v>
      </c>
      <c r="U2491" s="15"/>
      <c r="W2491" s="14"/>
      <c r="X2491" s="18">
        <v>0</v>
      </c>
      <c r="Y2491" s="16"/>
      <c r="Z2491" s="18">
        <f t="shared" si="828"/>
        <v>12218.56999999998</v>
      </c>
      <c r="AA2491" s="15" t="str">
        <f>C2491</f>
        <v>VERSAMENTO</v>
      </c>
      <c r="AB2491" s="24"/>
      <c r="AC2491" s="15"/>
      <c r="AD2491" s="25"/>
      <c r="AE2491" s="62"/>
      <c r="AF2491" s="63"/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29"/>
        <v>0</v>
      </c>
      <c r="AP2491" s="15"/>
      <c r="AR2491" s="14"/>
      <c r="AS2491" s="18">
        <v>0</v>
      </c>
      <c r="AT2491" s="16"/>
      <c r="AU2491" s="18">
        <f t="shared" si="830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831"/>
        <v>0</v>
      </c>
      <c r="BB2491" s="15"/>
      <c r="BD2491" s="14"/>
      <c r="BE2491" s="18">
        <v>0</v>
      </c>
      <c r="BF2491" s="16"/>
      <c r="BG2491" s="18">
        <f t="shared" si="832"/>
        <v>0</v>
      </c>
      <c r="BH2491" s="15"/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175</v>
      </c>
      <c r="D2492" s="16"/>
      <c r="E2492" s="16"/>
      <c r="F2492" s="16"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11876.38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827"/>
        <v>97638.799999999988</v>
      </c>
      <c r="U2492" s="15"/>
      <c r="W2492" s="14"/>
      <c r="X2492" s="18">
        <f>F2492</f>
        <v>14125.49</v>
      </c>
      <c r="Y2492" s="16">
        <f>G2492</f>
        <v>0</v>
      </c>
      <c r="Z2492" s="18">
        <f t="shared" si="828"/>
        <v>26344.059999999979</v>
      </c>
      <c r="AA2492" s="15" t="str">
        <f>C2492</f>
        <v>BONIFICI</v>
      </c>
      <c r="AB2492" s="24"/>
      <c r="AC2492" s="15"/>
      <c r="AD2492" s="25"/>
      <c r="AE2492" s="62"/>
      <c r="AF2492" s="63"/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29"/>
        <v>0</v>
      </c>
      <c r="AP2492" s="15"/>
      <c r="AR2492" s="14"/>
      <c r="AS2492" s="18">
        <v>0</v>
      </c>
      <c r="AT2492" s="16"/>
      <c r="AU2492" s="18">
        <f t="shared" si="830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1"/>
        <v>0</v>
      </c>
      <c r="BB2492" s="15"/>
      <c r="BD2492" s="14"/>
      <c r="BE2492" s="18">
        <v>0</v>
      </c>
      <c r="BF2492" s="16"/>
      <c r="BG2492" s="18">
        <f t="shared" si="832"/>
        <v>0</v>
      </c>
      <c r="BH2492" s="15"/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120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-3722.32</v>
      </c>
      <c r="I2493" s="4"/>
      <c r="J2493" s="14"/>
      <c r="K2493" s="53">
        <f>A2442</f>
        <v>45345</v>
      </c>
      <c r="L2493" s="3">
        <f>D2442+D2443-E2447+D2444-E2444+D2447-E2442+B2445</f>
        <v>13323.539999999999</v>
      </c>
      <c r="M2493" s="3"/>
      <c r="N2493" s="3"/>
      <c r="O2493" s="16"/>
      <c r="P2493" s="18"/>
      <c r="Q2493" s="14"/>
      <c r="R2493" s="18"/>
      <c r="S2493" s="16"/>
      <c r="T2493" s="18">
        <f t="shared" si="827"/>
        <v>97638.799999999988</v>
      </c>
      <c r="U2493" s="15"/>
      <c r="W2493" s="14"/>
      <c r="X2493" s="18"/>
      <c r="Y2493" s="1">
        <f>G2493</f>
        <v>0</v>
      </c>
      <c r="Z2493" s="18">
        <f t="shared" si="828"/>
        <v>26344.059999999979</v>
      </c>
      <c r="AA2493" s="15" t="str">
        <f>C2493</f>
        <v>PREL .PROVVIGIONI MATURATE</v>
      </c>
      <c r="AB2493" s="24"/>
      <c r="AC2493" s="15" t="s">
        <v>163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29"/>
        <v>0</v>
      </c>
      <c r="AP2493" s="15"/>
      <c r="AR2493" s="14"/>
      <c r="AS2493" s="18"/>
      <c r="AT2493" s="25">
        <v>0</v>
      </c>
      <c r="AU2493" s="18">
        <f t="shared" si="830"/>
        <v>0</v>
      </c>
      <c r="AV2493" s="15"/>
      <c r="AX2493" s="14"/>
      <c r="AY2493" s="18"/>
      <c r="AZ2493" s="25">
        <v>0</v>
      </c>
      <c r="BA2493" s="18">
        <f t="shared" si="831"/>
        <v>0</v>
      </c>
      <c r="BB2493" s="15"/>
      <c r="BD2493" s="14"/>
      <c r="BE2493" s="18"/>
      <c r="BF2493" s="25">
        <v>0</v>
      </c>
      <c r="BG2493" s="18">
        <f t="shared" si="832"/>
        <v>0</v>
      </c>
      <c r="BH2493" s="15"/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121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/>
      <c r="N2494" s="16"/>
      <c r="O2494" s="16"/>
      <c r="P2494" s="18"/>
      <c r="Q2494" s="14"/>
      <c r="R2494" s="18"/>
      <c r="S2494" s="16">
        <f>G2494</f>
        <v>0</v>
      </c>
      <c r="T2494" s="18">
        <f t="shared" si="827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28"/>
        <v>26344.059999999979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29"/>
        <v>0</v>
      </c>
      <c r="AP2494" s="15"/>
      <c r="AR2494" s="14"/>
      <c r="AS2494" s="18"/>
      <c r="AT2494" s="16"/>
      <c r="AU2494" s="18">
        <f t="shared" si="830"/>
        <v>0</v>
      </c>
      <c r="AV2494" s="15"/>
      <c r="AX2494" s="14"/>
      <c r="AY2494" s="18"/>
      <c r="AZ2494" s="16"/>
      <c r="BA2494" s="18">
        <f t="shared" si="831"/>
        <v>0</v>
      </c>
      <c r="BB2494" s="15"/>
      <c r="BD2494" s="14"/>
      <c r="BE2494" s="18"/>
      <c r="BF2494" s="16"/>
      <c r="BG2494" s="18">
        <f t="shared" si="832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/>
      <c r="B2495" s="15"/>
      <c r="C2495" s="15" t="s">
        <v>122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27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28"/>
        <v>26344.059999999979</v>
      </c>
      <c r="AA2495" s="15"/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29"/>
        <v>0</v>
      </c>
      <c r="AP2495" s="15"/>
      <c r="AR2495" s="14"/>
      <c r="AS2495" s="18"/>
      <c r="AT2495" s="16">
        <v>0</v>
      </c>
      <c r="AU2495" s="18">
        <f t="shared" si="830"/>
        <v>0</v>
      </c>
      <c r="AV2495" s="15"/>
      <c r="AX2495" s="14"/>
      <c r="AY2495" s="18"/>
      <c r="AZ2495" s="16">
        <v>0</v>
      </c>
      <c r="BA2495" s="18">
        <f t="shared" si="831"/>
        <v>0</v>
      </c>
      <c r="BB2495" s="15"/>
      <c r="BD2495" s="14"/>
      <c r="BE2495" s="18"/>
      <c r="BF2495" s="16">
        <v>0</v>
      </c>
      <c r="BG2495" s="18">
        <f t="shared" si="832"/>
        <v>0</v>
      </c>
      <c r="BH2495" s="15"/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/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123</v>
      </c>
      <c r="L2496" s="3">
        <f>SUM(L2476:L2490)+N2475+L2492+L2493</f>
        <v>154009.76999999999</v>
      </c>
      <c r="M2496" s="3">
        <f>SUM(O2445:O2464)+N2474</f>
        <v>97402.840000000011</v>
      </c>
      <c r="N2496" s="16"/>
      <c r="O2496" s="16"/>
      <c r="P2496" s="18"/>
      <c r="Q2496" s="14"/>
      <c r="R2496" s="18"/>
      <c r="S2496" s="16">
        <v>0</v>
      </c>
      <c r="T2496" s="18">
        <f t="shared" si="827"/>
        <v>97638.799999999988</v>
      </c>
      <c r="U2496" s="15"/>
      <c r="W2496" s="14"/>
      <c r="X2496" s="18">
        <v>0</v>
      </c>
      <c r="Y2496" s="16">
        <v>0</v>
      </c>
      <c r="Z2496" s="18">
        <f t="shared" si="828"/>
        <v>26344.059999999979</v>
      </c>
      <c r="AA2496" s="15"/>
      <c r="AB2496" s="24"/>
      <c r="AC2496" s="15">
        <f>C2496</f>
        <v>0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119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29"/>
        <v>0</v>
      </c>
      <c r="AP2496" s="15"/>
      <c r="AR2496" s="14"/>
      <c r="AS2496" s="18"/>
      <c r="AT2496" s="16">
        <v>0</v>
      </c>
      <c r="AU2496" s="18">
        <f t="shared" si="830"/>
        <v>0</v>
      </c>
      <c r="AV2496" s="16"/>
      <c r="AX2496" s="14"/>
      <c r="AY2496" s="18"/>
      <c r="AZ2496" s="16">
        <v>0</v>
      </c>
      <c r="BA2496" s="18">
        <f t="shared" si="831"/>
        <v>0</v>
      </c>
      <c r="BB2496" s="15"/>
      <c r="BD2496" s="14"/>
      <c r="BE2496" s="18"/>
      <c r="BF2496" s="16">
        <v>0</v>
      </c>
      <c r="BG2496" s="18">
        <f t="shared" si="832"/>
        <v>0</v>
      </c>
      <c r="BH2496" s="15"/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146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-6995.489999999998</v>
      </c>
      <c r="J2497" s="14"/>
      <c r="K2497" s="6" t="s">
        <v>124</v>
      </c>
      <c r="L2497" s="3">
        <f>L2496-M2496</f>
        <v>56606.929999999978</v>
      </c>
      <c r="M2497" s="16"/>
      <c r="N2497" s="16"/>
      <c r="O2497" s="16"/>
      <c r="P2497" s="18"/>
      <c r="Q2497" s="14"/>
      <c r="R2497" s="18"/>
      <c r="S2497" s="16">
        <v>0</v>
      </c>
      <c r="T2497" s="18">
        <f t="shared" si="827"/>
        <v>97638.799999999988</v>
      </c>
      <c r="U2497" s="15"/>
      <c r="W2497" s="14"/>
      <c r="X2497" s="18"/>
      <c r="Y2497" s="16">
        <v>0</v>
      </c>
      <c r="Z2497" s="18">
        <f t="shared" si="828"/>
        <v>26344.059999999979</v>
      </c>
      <c r="AA2497" s="15"/>
      <c r="AB2497" s="24"/>
      <c r="AC2497" s="71" t="s">
        <v>201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125</v>
      </c>
      <c r="AI2497" s="26"/>
      <c r="AJ2497" s="25">
        <f>SUM(AJ2443:AJ2496)</f>
        <v>0</v>
      </c>
      <c r="AL2497" s="14"/>
      <c r="AM2497" s="18"/>
      <c r="AN2497" s="16"/>
      <c r="AO2497" s="18">
        <f t="shared" si="829"/>
        <v>0</v>
      </c>
      <c r="AP2497" s="15"/>
      <c r="AR2497" s="14"/>
      <c r="AS2497" s="18"/>
      <c r="AT2497" s="16">
        <v>0</v>
      </c>
      <c r="AU2497" s="18">
        <f t="shared" si="830"/>
        <v>0</v>
      </c>
      <c r="AV2497" s="15"/>
      <c r="AX2497" s="14"/>
      <c r="AY2497" s="18"/>
      <c r="AZ2497" s="16"/>
      <c r="BA2497" s="18">
        <f t="shared" si="831"/>
        <v>0</v>
      </c>
      <c r="BB2497" s="15"/>
      <c r="BD2497" s="14"/>
      <c r="BE2497" s="18"/>
      <c r="BF2497" s="16"/>
      <c r="BG2497" s="18">
        <f t="shared" si="832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148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203435.52000000002</v>
      </c>
      <c r="M2498" s="16"/>
      <c r="N2498" s="16"/>
      <c r="O2498" s="56"/>
      <c r="P2498" s="18"/>
      <c r="Q2498" s="14"/>
      <c r="R2498" s="18"/>
      <c r="S2498" s="16">
        <v>0</v>
      </c>
      <c r="T2498" s="18">
        <f t="shared" si="827"/>
        <v>97638.799999999988</v>
      </c>
      <c r="U2498" s="15"/>
      <c r="W2498" s="14"/>
      <c r="X2498" s="18"/>
      <c r="Y2498" s="16">
        <v>0</v>
      </c>
      <c r="Z2498" s="18">
        <f t="shared" si="828"/>
        <v>26344.059999999979</v>
      </c>
      <c r="AA2498" s="15"/>
      <c r="AB2498" s="24"/>
      <c r="AC2498" s="71" t="s">
        <v>167</v>
      </c>
      <c r="AD2498" s="65"/>
      <c r="AE2498" s="65">
        <f>G2498</f>
        <v>0</v>
      </c>
      <c r="AF2498" s="63">
        <f>AF2437+AD2442+AD2443</f>
        <v>102021.06999999999</v>
      </c>
      <c r="AG2498" s="25"/>
      <c r="AH2498" s="24"/>
      <c r="AI2498" s="26"/>
      <c r="AJ2498" s="25"/>
      <c r="AL2498" s="14"/>
      <c r="AM2498" s="18"/>
      <c r="AN2498" s="16"/>
      <c r="AO2498" s="18">
        <f t="shared" si="829"/>
        <v>0</v>
      </c>
      <c r="AP2498" s="15"/>
      <c r="AR2498" s="14"/>
      <c r="AS2498" s="18"/>
      <c r="AT2498" s="16"/>
      <c r="AU2498" s="18">
        <f t="shared" si="830"/>
        <v>0</v>
      </c>
      <c r="AV2498" s="15"/>
      <c r="AX2498" s="14"/>
      <c r="AY2498" s="18"/>
      <c r="AZ2498" s="16"/>
      <c r="BA2498" s="18">
        <f t="shared" si="831"/>
        <v>0</v>
      </c>
      <c r="BB2498" s="15"/>
      <c r="BD2498" s="14"/>
      <c r="BE2498" s="18"/>
      <c r="BF2498" s="16"/>
      <c r="BG2498" s="18">
        <f t="shared" si="832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87201.209999999977</v>
      </c>
      <c r="B2499" s="44">
        <f>D2447-D2449+B2438</f>
        <v>0</v>
      </c>
      <c r="C2499" s="57" t="s">
        <v>127</v>
      </c>
      <c r="D2499" s="44">
        <f>D2442-D2445-E2442+D2438</f>
        <v>85444.840000000011</v>
      </c>
      <c r="E2499" s="44">
        <f>D2443-D2448+E2438</f>
        <v>28723.020000000004</v>
      </c>
      <c r="F2499" s="72">
        <f>D2445+D2446+D2448+F2438-E2446</f>
        <v>24339.03</v>
      </c>
      <c r="G2499" s="81">
        <f>D2445+D2446-E2446+D2448+G2438</f>
        <v>24339.03</v>
      </c>
      <c r="H2499" s="44">
        <f>G2493+G2492+H2438</f>
        <v>31184.519999999997</v>
      </c>
      <c r="I2499" s="79">
        <f>G2499-H2499</f>
        <v>-6845.489999999998</v>
      </c>
      <c r="J2499" s="58"/>
      <c r="K2499" s="6" t="s">
        <v>128</v>
      </c>
      <c r="L2499" s="3">
        <f>L2497-L2498</f>
        <v>-146828.59000000003</v>
      </c>
      <c r="M2499" s="27" t="s">
        <v>168</v>
      </c>
      <c r="N2499" s="27">
        <f>O2499-L2498</f>
        <v>-147080.56000000003</v>
      </c>
      <c r="O2499" s="44">
        <f>Z2499+AU2499+N2475+SUM(L2478:L2489)+SUM(N2479:N2489)+L2493-D2445-D2448-D2444+E2446</f>
        <v>56354.959999999985</v>
      </c>
      <c r="P2499" s="18"/>
      <c r="Q2499" s="58"/>
      <c r="R2499" s="59"/>
      <c r="S2499" s="44"/>
      <c r="T2499" s="59">
        <f t="shared" si="827"/>
        <v>97638.799999999988</v>
      </c>
      <c r="U2499" s="57"/>
      <c r="W2499" s="58"/>
      <c r="X2499" s="59"/>
      <c r="Y2499" s="44"/>
      <c r="Z2499" s="59">
        <f t="shared" si="828"/>
        <v>26344.059999999979</v>
      </c>
      <c r="AA2499" s="57"/>
      <c r="AB2499" s="60"/>
      <c r="AC2499" s="60" t="s">
        <v>129</v>
      </c>
      <c r="AD2499" s="23">
        <f>SUM(AD2442:AD2498)-SUM(AE2442:AE2496)+AD2438</f>
        <v>30276.140000000007</v>
      </c>
      <c r="AE2499" s="23">
        <f>AF2485+AF2486</f>
        <v>11860</v>
      </c>
      <c r="AF2499" s="23">
        <f>AD2499+AE2499</f>
        <v>42136.140000000007</v>
      </c>
      <c r="AG2499" s="23" t="s">
        <v>169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29"/>
        <v>0</v>
      </c>
      <c r="AP2499" s="57"/>
      <c r="AR2499" s="58"/>
      <c r="AS2499" s="59"/>
      <c r="AT2499" s="44"/>
      <c r="AU2499" s="59">
        <f t="shared" si="830"/>
        <v>0</v>
      </c>
      <c r="AV2499" s="57"/>
      <c r="AX2499" s="58"/>
      <c r="AY2499" s="59"/>
      <c r="AZ2499" s="44"/>
      <c r="BA2499" s="59">
        <f t="shared" si="831"/>
        <v>0</v>
      </c>
      <c r="BB2499" s="57"/>
      <c r="BD2499" s="58"/>
      <c r="BE2499" s="59"/>
      <c r="BF2499" s="44"/>
      <c r="BG2499" s="59">
        <f t="shared" si="832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202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/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130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170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171</v>
      </c>
      <c r="BP2502" s="8" t="s">
        <v>0</v>
      </c>
      <c r="BQ2502" s="9" t="s">
        <v>172</v>
      </c>
    </row>
    <row r="2503" spans="1:69" ht="16.8" customHeight="1" x14ac:dyDescent="0.35">
      <c r="A2503" s="14">
        <v>45348</v>
      </c>
      <c r="B2503" s="15" t="s">
        <v>173</v>
      </c>
      <c r="C2503" s="15" t="s">
        <v>177</v>
      </c>
      <c r="D2503" s="16">
        <v>12549.97</v>
      </c>
      <c r="E2503" s="16">
        <v>80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839.40000000000009</v>
      </c>
      <c r="M2503" s="16"/>
      <c r="N2503" s="82">
        <f>L2503+L2504-M2504</f>
        <v>839.40000000000009</v>
      </c>
      <c r="O2503" s="80">
        <f>D2506+D2509+D2507-E2507-E2506+O2442</f>
        <v>96950.22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26344.059999999979</v>
      </c>
      <c r="AA2503" s="15"/>
      <c r="AB2503" s="19">
        <f>A2503</f>
        <v>45348</v>
      </c>
      <c r="AC2503" s="12" t="s">
        <v>25</v>
      </c>
      <c r="AD2503" s="11">
        <f>N2503</f>
        <v>839.40000000000009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175</v>
      </c>
      <c r="BM2503" s="88">
        <f>BK2503</f>
        <v>45348</v>
      </c>
      <c r="BN2503" s="24" t="s">
        <v>175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179</v>
      </c>
      <c r="D2504" s="16">
        <v>2057.619999999999</v>
      </c>
      <c r="E2504" s="16"/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33">(R2504-S2504)+T2503</f>
        <v>97638.799999999988</v>
      </c>
      <c r="U2504" s="15"/>
      <c r="W2504" s="14"/>
      <c r="X2504" s="18"/>
      <c r="Y2504" s="16"/>
      <c r="Z2504" s="18">
        <f t="shared" ref="Z2504:Z2535" si="834">(X2504-Y2504)+Z2503</f>
        <v>26344.059999999979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35">(AM2504-AN2504)+AO2503</f>
        <v>0</v>
      </c>
      <c r="AP2504" s="15"/>
      <c r="AR2504" s="14"/>
      <c r="AS2504" s="18"/>
      <c r="AT2504" s="16"/>
      <c r="AU2504" s="18">
        <f t="shared" ref="AU2504:AU2535" si="836">(AS2504-AT2504)+AU2503</f>
        <v>0</v>
      </c>
      <c r="AV2504" s="15"/>
      <c r="AX2504" s="14"/>
      <c r="AY2504" s="18"/>
      <c r="AZ2504" s="16"/>
      <c r="BA2504" s="18">
        <f t="shared" ref="BA2504:BA2535" si="837">(AY2504-AZ2504)+BA2503</f>
        <v>0</v>
      </c>
      <c r="BB2504" s="15"/>
      <c r="BD2504" s="14"/>
      <c r="BE2504" s="18"/>
      <c r="BF2504" s="16"/>
      <c r="BG2504" s="18">
        <f t="shared" ref="BG2504:BG2535" si="838">(BE2504-BF2504)+BG2503</f>
        <v>0</v>
      </c>
      <c r="BH2504" s="15"/>
      <c r="BJ2504" s="86">
        <v>0</v>
      </c>
      <c r="BK2504" s="90"/>
      <c r="BL2504" s="24">
        <v>0</v>
      </c>
      <c r="BM2504" s="91"/>
      <c r="BN2504" s="24">
        <v>0</v>
      </c>
      <c r="BO2504" s="24">
        <v>0</v>
      </c>
      <c r="BP2504" s="91"/>
      <c r="BQ2504" s="124"/>
    </row>
    <row r="2505" spans="1:69" ht="16.8" customHeight="1" x14ac:dyDescent="0.35">
      <c r="A2505" s="15"/>
      <c r="B2505" s="15"/>
      <c r="C2505" s="15" t="s">
        <v>398</v>
      </c>
      <c r="D2505" s="16">
        <v>11108</v>
      </c>
      <c r="E2505" s="16">
        <v>520</v>
      </c>
      <c r="F2505" s="16"/>
      <c r="G2505" s="16"/>
      <c r="H2505" s="103">
        <f>D2506+H2444</f>
        <v>111.08</v>
      </c>
      <c r="I2505" s="4"/>
      <c r="J2505" s="14"/>
      <c r="K2505" s="17" t="s">
        <v>35</v>
      </c>
      <c r="L2505" s="16">
        <f>D2503+D2504+D2505+D2508-D2506-D2507-D2509-D2510-E2505-E2503+B2506</f>
        <v>24424.509999999995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33"/>
        <v>97638.799999999988</v>
      </c>
      <c r="U2505" s="15"/>
      <c r="W2505" s="14"/>
      <c r="X2505" s="18"/>
      <c r="Y2505" s="16"/>
      <c r="Z2505" s="18">
        <f t="shared" si="834"/>
        <v>26344.059999999979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35"/>
        <v>0</v>
      </c>
      <c r="AP2505" s="15"/>
      <c r="AR2505" s="14"/>
      <c r="AS2505" s="18"/>
      <c r="AT2505" s="16"/>
      <c r="AU2505" s="18">
        <f t="shared" si="836"/>
        <v>0</v>
      </c>
      <c r="AV2505" s="15"/>
      <c r="AX2505" s="14"/>
      <c r="AY2505" s="18"/>
      <c r="AZ2505" s="16"/>
      <c r="BA2505" s="18">
        <f t="shared" si="837"/>
        <v>0</v>
      </c>
      <c r="BB2505" s="15"/>
      <c r="BD2505" s="14"/>
      <c r="BE2505" s="18"/>
      <c r="BF2505" s="16"/>
      <c r="BG2505" s="18">
        <f t="shared" si="838"/>
        <v>0</v>
      </c>
      <c r="BH2505" s="15"/>
      <c r="BJ2505" s="86">
        <v>0</v>
      </c>
      <c r="BK2505" s="90"/>
      <c r="BL2505" s="24">
        <v>0</v>
      </c>
      <c r="BM2505" s="91"/>
      <c r="BN2505" s="24">
        <v>0</v>
      </c>
      <c r="BO2505" s="24">
        <v>0</v>
      </c>
      <c r="BP2505" s="91"/>
      <c r="BQ2505" s="124"/>
    </row>
    <row r="2506" spans="1:69" ht="16.8" customHeight="1" x14ac:dyDescent="0.35">
      <c r="A2506" s="15"/>
      <c r="B2506" s="15">
        <v>0</v>
      </c>
      <c r="C2506" s="15" t="s">
        <v>178</v>
      </c>
      <c r="D2506" s="16">
        <v>111.08</v>
      </c>
      <c r="E2506" s="16"/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83.94</v>
      </c>
      <c r="N2506" s="16">
        <f>G2545</f>
        <v>0</v>
      </c>
      <c r="O2506" s="16">
        <f t="shared" ref="O2506:O2525" si="839">O2445+M2506-N2506</f>
        <v>29154.947000000007</v>
      </c>
      <c r="P2506" s="18">
        <f t="shared" ref="P2506:P2525" si="840">P2445+M2506</f>
        <v>10286.047</v>
      </c>
      <c r="Q2506" s="14"/>
      <c r="R2506" s="18"/>
      <c r="S2506" s="16"/>
      <c r="T2506" s="18">
        <f t="shared" si="833"/>
        <v>97638.799999999988</v>
      </c>
      <c r="U2506" s="15"/>
      <c r="W2506" s="14"/>
      <c r="X2506" s="18"/>
      <c r="Y2506" s="16"/>
      <c r="Z2506" s="18">
        <f t="shared" si="834"/>
        <v>26344.059999999979</v>
      </c>
      <c r="AA2506" s="15"/>
      <c r="AB2506" s="24"/>
      <c r="AC2506" s="24"/>
      <c r="AD2506" s="25"/>
      <c r="AE2506" s="25"/>
      <c r="AF2506" s="25"/>
      <c r="AG2506" s="25"/>
      <c r="AH2506" s="17"/>
      <c r="AI2506" s="16">
        <v>0</v>
      </c>
      <c r="AJ2506" s="25"/>
      <c r="AL2506" s="14"/>
      <c r="AM2506" s="18"/>
      <c r="AN2506" s="16"/>
      <c r="AO2506" s="18">
        <f t="shared" si="835"/>
        <v>0</v>
      </c>
      <c r="AP2506" s="15"/>
      <c r="AR2506" s="14"/>
      <c r="AS2506" s="18"/>
      <c r="AT2506" s="16"/>
      <c r="AU2506" s="18">
        <f t="shared" si="836"/>
        <v>0</v>
      </c>
      <c r="AV2506" s="15"/>
      <c r="AX2506" s="14"/>
      <c r="AY2506" s="18"/>
      <c r="AZ2506" s="16"/>
      <c r="BA2506" s="18">
        <f t="shared" si="837"/>
        <v>0</v>
      </c>
      <c r="BB2506" s="15"/>
      <c r="BD2506" s="14"/>
      <c r="BE2506" s="18"/>
      <c r="BF2506" s="16"/>
      <c r="BG2506" s="18">
        <f t="shared" si="838"/>
        <v>0</v>
      </c>
      <c r="BH2506" s="15"/>
      <c r="BJ2506" s="86">
        <v>0</v>
      </c>
      <c r="BK2506" s="90"/>
      <c r="BL2506" s="24">
        <v>0</v>
      </c>
      <c r="BM2506" s="91"/>
      <c r="BN2506" s="24">
        <v>0</v>
      </c>
      <c r="BO2506" s="24">
        <v>0</v>
      </c>
      <c r="BP2506" s="91"/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399</v>
      </c>
      <c r="D2507" s="16">
        <v>580</v>
      </c>
      <c r="E2507" s="16">
        <v>0</v>
      </c>
      <c r="F2507" s="16"/>
      <c r="G2507" s="16"/>
      <c r="H2507" s="103">
        <f>D2507+H2446</f>
        <v>4435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70.257779999999997</v>
      </c>
      <c r="N2507" s="16">
        <f>D2515</f>
        <v>0</v>
      </c>
      <c r="O2507" s="16">
        <f t="shared" si="839"/>
        <v>-34296.278661000004</v>
      </c>
      <c r="P2507" s="18">
        <f t="shared" si="840"/>
        <v>8609.4213389999986</v>
      </c>
      <c r="Q2507" s="14"/>
      <c r="R2507" s="18"/>
      <c r="S2507" s="16"/>
      <c r="T2507" s="18">
        <f t="shared" si="833"/>
        <v>97638.799999999988</v>
      </c>
      <c r="U2507" s="15"/>
      <c r="W2507" s="14"/>
      <c r="X2507" s="18"/>
      <c r="Y2507" s="16"/>
      <c r="Z2507" s="18">
        <f t="shared" si="834"/>
        <v>26344.059999999979</v>
      </c>
      <c r="AA2507" s="15"/>
      <c r="AB2507" s="24"/>
      <c r="AC2507" s="17"/>
      <c r="AD2507" s="25"/>
      <c r="AE2507" s="25"/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35"/>
        <v>0</v>
      </c>
      <c r="AP2507" s="15"/>
      <c r="AR2507" s="14"/>
      <c r="AS2507" s="18"/>
      <c r="AT2507" s="16"/>
      <c r="AU2507" s="18">
        <f t="shared" si="836"/>
        <v>0</v>
      </c>
      <c r="AV2507" s="15"/>
      <c r="AX2507" s="14"/>
      <c r="AY2507" s="18"/>
      <c r="AZ2507" s="16"/>
      <c r="BA2507" s="18">
        <f t="shared" si="837"/>
        <v>0</v>
      </c>
      <c r="BB2507" s="15"/>
      <c r="BD2507" s="14"/>
      <c r="BE2507" s="18"/>
      <c r="BF2507" s="16"/>
      <c r="BG2507" s="18">
        <f t="shared" si="838"/>
        <v>0</v>
      </c>
      <c r="BH2507" s="15"/>
      <c r="BJ2507" s="86">
        <v>0</v>
      </c>
      <c r="BK2507" s="90"/>
      <c r="BL2507" s="24">
        <v>0</v>
      </c>
      <c r="BM2507" s="91"/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183</v>
      </c>
      <c r="D2508" s="16">
        <v>148.32</v>
      </c>
      <c r="E2508" s="16">
        <v>0</v>
      </c>
      <c r="F2508" s="16"/>
      <c r="G2508" s="16"/>
      <c r="H2508" s="103" t="s">
        <v>44</v>
      </c>
      <c r="I2508" s="77" t="s">
        <v>181</v>
      </c>
      <c r="J2508" s="14"/>
      <c r="K2508" s="15" t="str">
        <f>C2532</f>
        <v>TOT. PAG. IMPIEGATE</v>
      </c>
      <c r="L2508" s="16"/>
      <c r="M2508" s="16">
        <f>15.35*(L2503+L2504-M2504)/100</f>
        <v>128.84790000000001</v>
      </c>
      <c r="N2508" s="16">
        <f>D2532</f>
        <v>0</v>
      </c>
      <c r="O2508" s="16">
        <f t="shared" si="839"/>
        <v>-9813.6178550000004</v>
      </c>
      <c r="P2508" s="18">
        <f t="shared" si="840"/>
        <v>15789.082145</v>
      </c>
      <c r="Q2508" s="14"/>
      <c r="R2508" s="18"/>
      <c r="S2508" s="16"/>
      <c r="T2508" s="18">
        <f t="shared" si="833"/>
        <v>97638.799999999988</v>
      </c>
      <c r="U2508" s="15"/>
      <c r="W2508" s="14"/>
      <c r="X2508" s="18"/>
      <c r="Y2508" s="16"/>
      <c r="Z2508" s="18">
        <f t="shared" si="834"/>
        <v>26344.059999999979</v>
      </c>
      <c r="AA2508" s="15"/>
      <c r="AB2508" s="24"/>
      <c r="AC2508" s="17"/>
      <c r="AD2508" s="25"/>
      <c r="AE2508" s="25"/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35"/>
        <v>0</v>
      </c>
      <c r="AP2508" s="15"/>
      <c r="AR2508" s="14"/>
      <c r="AS2508" s="18"/>
      <c r="AT2508" s="16"/>
      <c r="AU2508" s="18">
        <f t="shared" si="836"/>
        <v>0</v>
      </c>
      <c r="AV2508" s="15"/>
      <c r="AX2508" s="14"/>
      <c r="AY2508" s="18"/>
      <c r="AZ2508" s="16"/>
      <c r="BA2508" s="18">
        <f t="shared" si="837"/>
        <v>0</v>
      </c>
      <c r="BB2508" s="15"/>
      <c r="BD2508" s="14"/>
      <c r="BE2508" s="18"/>
      <c r="BF2508" s="16"/>
      <c r="BG2508" s="18">
        <f t="shared" si="838"/>
        <v>0</v>
      </c>
      <c r="BH2508" s="15"/>
      <c r="BJ2508" s="86">
        <v>0</v>
      </c>
      <c r="BK2508" s="90"/>
      <c r="BL2508" s="24">
        <v>0</v>
      </c>
      <c r="BM2508" s="91"/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182</v>
      </c>
      <c r="D2509" s="16">
        <v>0</v>
      </c>
      <c r="E2509" s="16"/>
      <c r="F2509" s="16"/>
      <c r="G2509" s="16"/>
      <c r="H2509" s="103">
        <f>D2509+H2448</f>
        <v>87.32</v>
      </c>
      <c r="I2509" s="78">
        <f>D2506+D2507-E2507+D2509</f>
        <v>691.08</v>
      </c>
      <c r="J2509" s="14"/>
      <c r="K2509" s="15" t="s">
        <v>45</v>
      </c>
      <c r="L2509" s="16"/>
      <c r="M2509" s="16">
        <f>2.6*(L2503+L2504-M2504)/100</f>
        <v>21.824400000000004</v>
      </c>
      <c r="N2509" s="16">
        <f>D2520</f>
        <v>0</v>
      </c>
      <c r="O2509" s="16">
        <f t="shared" si="839"/>
        <v>7665.5722199999991</v>
      </c>
      <c r="P2509" s="18">
        <f t="shared" si="840"/>
        <v>2674.3722200000007</v>
      </c>
      <c r="Q2509" s="14"/>
      <c r="R2509" s="18"/>
      <c r="S2509" s="16"/>
      <c r="T2509" s="18">
        <f t="shared" si="833"/>
        <v>97638.799999999988</v>
      </c>
      <c r="U2509" s="15"/>
      <c r="W2509" s="14"/>
      <c r="X2509" s="18"/>
      <c r="Y2509" s="16"/>
      <c r="Z2509" s="18">
        <f t="shared" si="834"/>
        <v>26344.059999999979</v>
      </c>
      <c r="AA2509" s="15"/>
      <c r="AB2509" s="24"/>
      <c r="AC2509" s="17"/>
      <c r="AD2509" s="25"/>
      <c r="AE2509" s="25"/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35"/>
        <v>0</v>
      </c>
      <c r="AP2509" s="15"/>
      <c r="AR2509" s="14"/>
      <c r="AS2509" s="18"/>
      <c r="AT2509" s="16"/>
      <c r="AU2509" s="18">
        <f t="shared" si="836"/>
        <v>0</v>
      </c>
      <c r="AV2509" s="15"/>
      <c r="AX2509" s="14"/>
      <c r="AY2509" s="18"/>
      <c r="AZ2509" s="16"/>
      <c r="BA2509" s="18">
        <f t="shared" si="837"/>
        <v>0</v>
      </c>
      <c r="BB2509" s="15"/>
      <c r="BD2509" s="14"/>
      <c r="BE2509" s="18"/>
      <c r="BF2509" s="16"/>
      <c r="BG2509" s="18">
        <f t="shared" si="838"/>
        <v>0</v>
      </c>
      <c r="BH2509" s="15"/>
      <c r="BJ2509" s="86">
        <v>0</v>
      </c>
      <c r="BK2509" s="90"/>
      <c r="BL2509" s="24">
        <v>0</v>
      </c>
      <c r="BM2509" s="91"/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183</v>
      </c>
      <c r="D2510" s="16">
        <v>148.32</v>
      </c>
      <c r="E2510" s="16"/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21.824400000000004</v>
      </c>
      <c r="N2510" s="16">
        <f>G2521+H2521</f>
        <v>0</v>
      </c>
      <c r="O2510" s="16">
        <f t="shared" si="839"/>
        <v>7360.8122200000007</v>
      </c>
      <c r="P2510" s="18">
        <f t="shared" si="840"/>
        <v>2674.3722200000007</v>
      </c>
      <c r="Q2510" s="14"/>
      <c r="R2510" s="18"/>
      <c r="S2510" s="16">
        <f>G2510</f>
        <v>0</v>
      </c>
      <c r="T2510" s="18">
        <f t="shared" si="833"/>
        <v>97638.799999999988</v>
      </c>
      <c r="U2510" s="15" t="str">
        <f>C2510</f>
        <v>Provvigioni TUTELA LEGALE</v>
      </c>
      <c r="W2510" s="14"/>
      <c r="X2510" s="18"/>
      <c r="Y2510" s="16">
        <v>0</v>
      </c>
      <c r="Z2510" s="18">
        <f t="shared" si="834"/>
        <v>26344.059999999979</v>
      </c>
      <c r="AA2510" s="15"/>
      <c r="AB2510" s="24"/>
      <c r="AC2510" s="15" t="str">
        <f>C2510</f>
        <v>Provvigioni TUTELA LEGALE</v>
      </c>
      <c r="AD2510" s="25"/>
      <c r="AE2510" s="62">
        <f>G2510</f>
        <v>0</v>
      </c>
      <c r="AF2510" s="63">
        <f>AE2510+AF2449</f>
        <v>0</v>
      </c>
      <c r="AG2510" s="25"/>
      <c r="AH2510" s="17"/>
      <c r="AI2510" s="16">
        <v>0</v>
      </c>
      <c r="AJ2510" s="25"/>
      <c r="AL2510" s="14"/>
      <c r="AM2510" s="18"/>
      <c r="AN2510" s="16">
        <v>0</v>
      </c>
      <c r="AO2510" s="18">
        <f t="shared" si="835"/>
        <v>0</v>
      </c>
      <c r="AP2510" s="15"/>
      <c r="AR2510" s="14"/>
      <c r="AS2510" s="18"/>
      <c r="AT2510" s="16">
        <v>0</v>
      </c>
      <c r="AU2510" s="18">
        <f t="shared" si="836"/>
        <v>0</v>
      </c>
      <c r="AV2510" s="15"/>
      <c r="AX2510" s="14"/>
      <c r="AY2510" s="18"/>
      <c r="AZ2510" s="16">
        <v>0</v>
      </c>
      <c r="BA2510" s="18">
        <f t="shared" si="837"/>
        <v>0</v>
      </c>
      <c r="BB2510" s="15"/>
      <c r="BD2510" s="14"/>
      <c r="BE2510" s="18"/>
      <c r="BF2510" s="16">
        <v>0</v>
      </c>
      <c r="BG2510" s="18">
        <f t="shared" si="838"/>
        <v>0</v>
      </c>
      <c r="BH2510" s="15"/>
      <c r="BJ2510" s="86">
        <v>0</v>
      </c>
      <c r="BK2510" s="90"/>
      <c r="BL2510" s="24">
        <v>0</v>
      </c>
      <c r="BM2510" s="91"/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184</v>
      </c>
      <c r="D2511" s="16"/>
      <c r="E2511" s="16"/>
      <c r="F2511" s="16"/>
      <c r="G2511" s="16">
        <v>0</v>
      </c>
      <c r="H2511" s="103">
        <f>D2510+H2450</f>
        <v>3142.26</v>
      </c>
      <c r="I2511" s="4"/>
      <c r="J2511" s="14"/>
      <c r="K2511" s="15" t="s">
        <v>50</v>
      </c>
      <c r="L2511" s="16"/>
      <c r="M2511" s="16">
        <f>0.46*(L2503+L2504-M2504)/100</f>
        <v>3.8612400000000009</v>
      </c>
      <c r="N2511" s="16">
        <f>G2525</f>
        <v>0</v>
      </c>
      <c r="O2511" s="16">
        <f t="shared" si="839"/>
        <v>1356.2181620000001</v>
      </c>
      <c r="P2511" s="18">
        <f t="shared" si="840"/>
        <v>473.15816200000006</v>
      </c>
      <c r="Q2511" s="14"/>
      <c r="R2511" s="18"/>
      <c r="S2511" s="16">
        <f>G2511</f>
        <v>0</v>
      </c>
      <c r="T2511" s="18">
        <f t="shared" si="833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34"/>
        <v>26344.059999999979</v>
      </c>
      <c r="AA2511" s="15"/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/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35"/>
        <v>0</v>
      </c>
      <c r="AP2511" s="15"/>
      <c r="AR2511" s="14"/>
      <c r="AS2511" s="18">
        <v>0</v>
      </c>
      <c r="AT2511" s="16">
        <v>0</v>
      </c>
      <c r="AU2511" s="18">
        <f t="shared" si="836"/>
        <v>0</v>
      </c>
      <c r="AV2511" s="15"/>
      <c r="AX2511" s="14"/>
      <c r="AY2511" s="18">
        <v>0</v>
      </c>
      <c r="AZ2511" s="16">
        <v>0</v>
      </c>
      <c r="BA2511" s="18">
        <f t="shared" si="837"/>
        <v>0</v>
      </c>
      <c r="BB2511" s="15"/>
      <c r="BD2511" s="14"/>
      <c r="BE2511" s="18">
        <v>0</v>
      </c>
      <c r="BF2511" s="16">
        <v>0</v>
      </c>
      <c r="BG2511" s="18">
        <f t="shared" si="838"/>
        <v>0</v>
      </c>
      <c r="BH2511" s="15"/>
      <c r="BJ2511" s="86">
        <v>0</v>
      </c>
      <c r="BK2511" s="90"/>
      <c r="BL2511" s="24">
        <v>0</v>
      </c>
      <c r="BM2511" s="91"/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185</v>
      </c>
      <c r="D2512" s="16"/>
      <c r="E2512" s="16"/>
      <c r="F2512" s="16"/>
      <c r="G2512" s="16">
        <v>0</v>
      </c>
      <c r="H2512" s="103"/>
      <c r="I2512" s="4"/>
      <c r="J2512" s="14"/>
      <c r="K2512" s="15" t="s">
        <v>52</v>
      </c>
      <c r="L2512" s="16"/>
      <c r="M2512" s="16">
        <f>0.28*(L2503+L2504-M2504)/100</f>
        <v>2.3503200000000004</v>
      </c>
      <c r="N2512" s="16">
        <f>D2535</f>
        <v>0</v>
      </c>
      <c r="O2512" s="16">
        <f t="shared" si="839"/>
        <v>825.51931600000012</v>
      </c>
      <c r="P2512" s="18">
        <f t="shared" si="840"/>
        <v>288.00931600000001</v>
      </c>
      <c r="Q2512" s="14"/>
      <c r="R2512" s="18"/>
      <c r="S2512" s="16">
        <f>G2512</f>
        <v>0</v>
      </c>
      <c r="T2512" s="18">
        <f t="shared" si="833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834"/>
        <v>26344.059999999979</v>
      </c>
      <c r="AA2512" s="15"/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35"/>
        <v>0</v>
      </c>
      <c r="AP2512" s="15"/>
      <c r="AR2512" s="14"/>
      <c r="AS2512" s="18"/>
      <c r="AT2512" s="16">
        <v>0</v>
      </c>
      <c r="AU2512" s="18">
        <f t="shared" si="836"/>
        <v>0</v>
      </c>
      <c r="AV2512" s="15"/>
      <c r="AX2512" s="14"/>
      <c r="AY2512" s="18"/>
      <c r="AZ2512" s="16">
        <v>0</v>
      </c>
      <c r="BA2512" s="18">
        <f t="shared" si="837"/>
        <v>0</v>
      </c>
      <c r="BB2512" s="15"/>
      <c r="BD2512" s="14"/>
      <c r="BE2512" s="18"/>
      <c r="BF2512" s="16">
        <v>0</v>
      </c>
      <c r="BG2512" s="18">
        <f t="shared" si="838"/>
        <v>0</v>
      </c>
      <c r="BH2512" s="15"/>
      <c r="BJ2512" s="86">
        <v>0</v>
      </c>
      <c r="BK2512" s="90"/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186</v>
      </c>
      <c r="D2513" s="16"/>
      <c r="E2513" s="16"/>
      <c r="F2513" s="16"/>
      <c r="G2513" s="16">
        <v>0</v>
      </c>
      <c r="H2513" s="103"/>
      <c r="I2513" s="4"/>
      <c r="J2513" s="14"/>
      <c r="K2513" s="15" t="str">
        <f>C2523</f>
        <v>Materiale pulizia</v>
      </c>
      <c r="L2513" s="16"/>
      <c r="M2513" s="16">
        <f>0.28*(L2503+L2504-M2504)/100</f>
        <v>2.3503200000000004</v>
      </c>
      <c r="N2513" s="16">
        <f>G2523</f>
        <v>0</v>
      </c>
      <c r="O2513" s="16">
        <f t="shared" si="839"/>
        <v>825.51931600000012</v>
      </c>
      <c r="P2513" s="18">
        <f t="shared" si="840"/>
        <v>288.00931600000001</v>
      </c>
      <c r="Q2513" s="14"/>
      <c r="R2513" s="18"/>
      <c r="S2513" s="16">
        <f>G2513</f>
        <v>0</v>
      </c>
      <c r="T2513" s="18">
        <f t="shared" si="833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34"/>
        <v>26344.059999999979</v>
      </c>
      <c r="AA2513" s="15"/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35"/>
        <v>0</v>
      </c>
      <c r="AP2513" s="15"/>
      <c r="AR2513" s="14"/>
      <c r="AS2513" s="18"/>
      <c r="AT2513" s="16">
        <v>0</v>
      </c>
      <c r="AU2513" s="18">
        <f t="shared" si="836"/>
        <v>0</v>
      </c>
      <c r="AV2513" s="15"/>
      <c r="AX2513" s="14"/>
      <c r="AY2513" s="18"/>
      <c r="AZ2513" s="16">
        <v>0</v>
      </c>
      <c r="BA2513" s="18">
        <f t="shared" si="837"/>
        <v>0</v>
      </c>
      <c r="BB2513" s="15"/>
      <c r="BD2513" s="14"/>
      <c r="BE2513" s="18"/>
      <c r="BF2513" s="16">
        <v>0</v>
      </c>
      <c r="BG2513" s="18">
        <f t="shared" si="838"/>
        <v>0</v>
      </c>
      <c r="BH2513" s="15"/>
      <c r="BJ2513" s="86">
        <v>0</v>
      </c>
      <c r="BK2513" s="90"/>
      <c r="BL2513" s="24"/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187</v>
      </c>
      <c r="D2514" s="16"/>
      <c r="E2514" s="16"/>
      <c r="F2514" s="16"/>
      <c r="G2514" s="16">
        <v>0</v>
      </c>
      <c r="H2514" s="16"/>
      <c r="I2514" s="4"/>
      <c r="J2514" s="14"/>
      <c r="K2514" s="15" t="str">
        <f>C2526</f>
        <v>Pubblicità</v>
      </c>
      <c r="L2514" s="16"/>
      <c r="M2514" s="16">
        <f>0.28*(L2503+L2504-M2504)/100</f>
        <v>2.3503200000000004</v>
      </c>
      <c r="N2514" s="16">
        <f>G2526</f>
        <v>0</v>
      </c>
      <c r="O2514" s="16">
        <f t="shared" si="839"/>
        <v>825.51931600000012</v>
      </c>
      <c r="P2514" s="18">
        <f t="shared" si="840"/>
        <v>288.00931600000001</v>
      </c>
      <c r="Q2514" s="14"/>
      <c r="R2514" s="18"/>
      <c r="S2514" s="16">
        <f>G2514</f>
        <v>0</v>
      </c>
      <c r="T2514" s="18">
        <f t="shared" si="833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34"/>
        <v>26344.059999999979</v>
      </c>
      <c r="AA2514" s="15"/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35"/>
        <v>0</v>
      </c>
      <c r="AP2514" s="15"/>
      <c r="AR2514" s="14"/>
      <c r="AS2514" s="18"/>
      <c r="AT2514" s="16">
        <v>0</v>
      </c>
      <c r="AU2514" s="18">
        <f t="shared" si="836"/>
        <v>0</v>
      </c>
      <c r="AV2514" s="15"/>
      <c r="AX2514" s="14"/>
      <c r="AY2514" s="18"/>
      <c r="AZ2514" s="16">
        <v>0</v>
      </c>
      <c r="BA2514" s="18">
        <f t="shared" si="837"/>
        <v>0</v>
      </c>
      <c r="BB2514" s="15"/>
      <c r="BD2514" s="14"/>
      <c r="BE2514" s="18"/>
      <c r="BF2514" s="16">
        <v>0</v>
      </c>
      <c r="BG2514" s="18">
        <f t="shared" si="838"/>
        <v>0</v>
      </c>
      <c r="BH2514" s="15"/>
      <c r="BJ2514" s="86">
        <v>0</v>
      </c>
      <c r="BK2514" s="90"/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/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3.8612400000000009</v>
      </c>
      <c r="N2515" s="16">
        <f>G2536</f>
        <v>0</v>
      </c>
      <c r="O2515" s="16">
        <f t="shared" si="839"/>
        <v>1356.2181620000001</v>
      </c>
      <c r="P2515" s="18">
        <f t="shared" si="840"/>
        <v>473.15816200000006</v>
      </c>
      <c r="Q2515" s="14"/>
      <c r="R2515" s="18"/>
      <c r="S2515" s="16">
        <v>0</v>
      </c>
      <c r="T2515" s="18">
        <f t="shared" si="833"/>
        <v>97638.799999999988</v>
      </c>
      <c r="U2515" s="15"/>
      <c r="W2515" s="14"/>
      <c r="X2515" s="18"/>
      <c r="Y2515" s="16">
        <v>0</v>
      </c>
      <c r="Z2515" s="18">
        <f t="shared" si="834"/>
        <v>26344.059999999979</v>
      </c>
      <c r="AA2515" s="15"/>
      <c r="AB2515" s="24"/>
      <c r="AC2515" s="15"/>
      <c r="AD2515" s="25"/>
      <c r="AE2515" s="62"/>
      <c r="AF2515" s="63"/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35"/>
        <v>0</v>
      </c>
      <c r="AP2515" s="15"/>
      <c r="AR2515" s="14"/>
      <c r="AS2515" s="18"/>
      <c r="AT2515" s="16">
        <v>0</v>
      </c>
      <c r="AU2515" s="18">
        <f t="shared" si="836"/>
        <v>0</v>
      </c>
      <c r="AV2515" s="15"/>
      <c r="AX2515" s="14"/>
      <c r="AY2515" s="18"/>
      <c r="AZ2515" s="16">
        <v>0</v>
      </c>
      <c r="BA2515" s="18">
        <f t="shared" si="837"/>
        <v>0</v>
      </c>
      <c r="BB2515" s="15"/>
      <c r="BD2515" s="14"/>
      <c r="BE2515" s="18"/>
      <c r="BF2515" s="16">
        <v>0</v>
      </c>
      <c r="BG2515" s="18">
        <f t="shared" si="838"/>
        <v>0</v>
      </c>
      <c r="BH2515" s="15"/>
      <c r="BJ2515" s="86">
        <v>0</v>
      </c>
      <c r="BK2515" s="90"/>
      <c r="BL2515" s="24"/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7775.66</v>
      </c>
      <c r="I2516" s="4"/>
      <c r="J2516" s="14"/>
      <c r="K2516" s="15" t="s">
        <v>188</v>
      </c>
      <c r="L2516" s="16"/>
      <c r="M2516" s="16">
        <f>14.4*(L2503+L2504-M2504)/100</f>
        <v>120.87360000000002</v>
      </c>
      <c r="N2516" s="16">
        <f>G2537</f>
        <v>0</v>
      </c>
      <c r="O2516" s="16">
        <f t="shared" si="839"/>
        <v>13976.057680000004</v>
      </c>
      <c r="P2516" s="18">
        <f t="shared" si="840"/>
        <v>14811.907680000002</v>
      </c>
      <c r="Q2516" s="14"/>
      <c r="R2516" s="18"/>
      <c r="S2516" s="16">
        <v>0</v>
      </c>
      <c r="T2516" s="18">
        <f t="shared" si="833"/>
        <v>97638.799999999988</v>
      </c>
      <c r="U2516" s="15"/>
      <c r="W2516" s="14"/>
      <c r="X2516" s="18"/>
      <c r="Y2516" s="16">
        <v>0</v>
      </c>
      <c r="Z2516" s="18">
        <f t="shared" si="834"/>
        <v>26344.059999999979</v>
      </c>
      <c r="AA2516" s="15" t="str">
        <f>C2516</f>
        <v>Sinistro</v>
      </c>
      <c r="AB2516" s="24"/>
      <c r="AC2516" s="15"/>
      <c r="AD2516" s="25"/>
      <c r="AE2516" s="62"/>
      <c r="AF2516" s="63"/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35"/>
        <v>0</v>
      </c>
      <c r="AP2516" s="15"/>
      <c r="AR2516" s="14"/>
      <c r="AS2516" s="18"/>
      <c r="AT2516" s="16">
        <v>0</v>
      </c>
      <c r="AU2516" s="18">
        <f t="shared" si="836"/>
        <v>0</v>
      </c>
      <c r="AV2516" s="15"/>
      <c r="AX2516" s="14"/>
      <c r="AY2516" s="18"/>
      <c r="AZ2516" s="16">
        <v>0</v>
      </c>
      <c r="BA2516" s="18">
        <f t="shared" si="837"/>
        <v>0</v>
      </c>
      <c r="BB2516" s="15"/>
      <c r="BD2516" s="14"/>
      <c r="BE2516" s="18"/>
      <c r="BF2516" s="16">
        <v>0</v>
      </c>
      <c r="BG2516" s="18">
        <f t="shared" si="838"/>
        <v>0</v>
      </c>
      <c r="BH2516" s="15"/>
      <c r="BJ2516" s="86">
        <v>0</v>
      </c>
      <c r="BK2516" s="90"/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/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11.751600000000002</v>
      </c>
      <c r="N2517" s="16">
        <f>G2538</f>
        <v>0</v>
      </c>
      <c r="O2517" s="16">
        <f t="shared" si="839"/>
        <v>3555.4365800000005</v>
      </c>
      <c r="P2517" s="18">
        <f t="shared" si="840"/>
        <v>1440.0465799999995</v>
      </c>
      <c r="Q2517" s="14"/>
      <c r="R2517" s="18"/>
      <c r="S2517" s="16">
        <v>0</v>
      </c>
      <c r="T2517" s="18">
        <f t="shared" si="833"/>
        <v>97638.799999999988</v>
      </c>
      <c r="U2517" s="15"/>
      <c r="W2517" s="14"/>
      <c r="X2517" s="18"/>
      <c r="Y2517" s="16">
        <v>0</v>
      </c>
      <c r="Z2517" s="18">
        <f t="shared" si="834"/>
        <v>26344.059999999979</v>
      </c>
      <c r="AA2517" s="15"/>
      <c r="AB2517" s="24"/>
      <c r="AC2517" s="64" t="s">
        <v>142</v>
      </c>
      <c r="AD2517" s="65"/>
      <c r="AE2517" s="65">
        <f>H2521</f>
        <v>0</v>
      </c>
      <c r="AF2517" s="63">
        <f t="shared" ref="AF2517:AF2547" si="841">AE2517+AF2456</f>
        <v>0</v>
      </c>
      <c r="AG2517" s="25"/>
      <c r="AH2517" s="24"/>
      <c r="AI2517" s="26"/>
      <c r="AJ2517" s="25">
        <v>0</v>
      </c>
      <c r="AL2517" s="14"/>
      <c r="AM2517" s="18"/>
      <c r="AN2517" s="16">
        <v>0</v>
      </c>
      <c r="AO2517" s="18">
        <f t="shared" si="835"/>
        <v>0</v>
      </c>
      <c r="AP2517" s="15"/>
      <c r="AR2517" s="14"/>
      <c r="AS2517" s="18"/>
      <c r="AT2517" s="16">
        <v>0</v>
      </c>
      <c r="AU2517" s="18">
        <f t="shared" si="836"/>
        <v>0</v>
      </c>
      <c r="AV2517" s="15"/>
      <c r="AX2517" s="14"/>
      <c r="AY2517" s="18"/>
      <c r="AZ2517" s="16">
        <v>0</v>
      </c>
      <c r="BA2517" s="18">
        <f t="shared" si="837"/>
        <v>0</v>
      </c>
      <c r="BB2517" s="15"/>
      <c r="BD2517" s="14"/>
      <c r="BE2517" s="18"/>
      <c r="BF2517" s="16">
        <v>0</v>
      </c>
      <c r="BG2517" s="18">
        <f t="shared" si="838"/>
        <v>0</v>
      </c>
      <c r="BH2517" s="15"/>
      <c r="BJ2517" s="86"/>
      <c r="BK2517" s="86"/>
      <c r="BL2517" s="24"/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/>
      <c r="E2518" s="16"/>
      <c r="F2518" s="16"/>
      <c r="G2518" s="16">
        <v>0</v>
      </c>
      <c r="H2518" s="16"/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39"/>
        <v>0</v>
      </c>
      <c r="P2518" s="18">
        <f t="shared" si="840"/>
        <v>0</v>
      </c>
      <c r="Q2518" s="14"/>
      <c r="R2518" s="18"/>
      <c r="S2518" s="16">
        <f t="shared" ref="S2518:S2525" si="842">G2518</f>
        <v>0</v>
      </c>
      <c r="T2518" s="18">
        <f t="shared" si="833"/>
        <v>97638.799999999988</v>
      </c>
      <c r="U2518" s="15" t="str">
        <f t="shared" ref="U2518:U2528" si="843">C2518</f>
        <v xml:space="preserve">Francobolli    </v>
      </c>
      <c r="W2518" s="14"/>
      <c r="X2518" s="18"/>
      <c r="Y2518" s="16"/>
      <c r="Z2518" s="18">
        <f t="shared" si="834"/>
        <v>26344.059999999979</v>
      </c>
      <c r="AA2518" s="15"/>
      <c r="AB2518" s="24"/>
      <c r="AC2518" s="15" t="str">
        <f t="shared" ref="AC2518:AC2531" si="844">C2518</f>
        <v xml:space="preserve">Francobolli    </v>
      </c>
      <c r="AD2518" s="25"/>
      <c r="AE2518" s="62">
        <f>G2518</f>
        <v>0</v>
      </c>
      <c r="AF2518" s="63">
        <f t="shared" si="841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35"/>
        <v>0</v>
      </c>
      <c r="AP2518" s="15"/>
      <c r="AR2518" s="14"/>
      <c r="AS2518" s="18"/>
      <c r="AT2518" s="16"/>
      <c r="AU2518" s="18">
        <f t="shared" si="836"/>
        <v>0</v>
      </c>
      <c r="AV2518" s="15"/>
      <c r="AX2518" s="14"/>
      <c r="AY2518" s="18"/>
      <c r="AZ2518" s="16"/>
      <c r="BA2518" s="18">
        <f t="shared" si="837"/>
        <v>0</v>
      </c>
      <c r="BB2518" s="15"/>
      <c r="BD2518" s="14"/>
      <c r="BE2518" s="18"/>
      <c r="BF2518" s="16"/>
      <c r="BG2518" s="18">
        <f t="shared" si="838"/>
        <v>0</v>
      </c>
      <c r="BH2518" s="15"/>
      <c r="BJ2518" s="86"/>
      <c r="BK2518" s="86"/>
      <c r="BL2518" s="24"/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143</v>
      </c>
      <c r="D2519" s="16"/>
      <c r="E2519" s="16"/>
      <c r="F2519" s="16"/>
      <c r="G2519" s="16">
        <v>0</v>
      </c>
      <c r="H2519" s="16"/>
      <c r="I2519" s="4"/>
      <c r="J2519" s="14"/>
      <c r="K2519" s="15" t="str">
        <f>C2541</f>
        <v>COMMERCIALISTA</v>
      </c>
      <c r="L2519" s="16"/>
      <c r="M2519" s="16">
        <f>1.86*(L2503+L2504-M2504)/100</f>
        <v>15.612840000000004</v>
      </c>
      <c r="N2519" s="16">
        <f>G2541</f>
        <v>0</v>
      </c>
      <c r="O2519" s="16">
        <f t="shared" si="839"/>
        <v>1954.4647420000003</v>
      </c>
      <c r="P2519" s="18">
        <f t="shared" si="840"/>
        <v>1913.2047420000006</v>
      </c>
      <c r="Q2519" s="14"/>
      <c r="R2519" s="18"/>
      <c r="S2519" s="16">
        <f t="shared" si="842"/>
        <v>0</v>
      </c>
      <c r="T2519" s="18">
        <f t="shared" si="833"/>
        <v>97638.799999999988</v>
      </c>
      <c r="U2519" s="15" t="str">
        <f t="shared" si="843"/>
        <v xml:space="preserve">PAG. FATT. SOMMESE PETROLI </v>
      </c>
      <c r="W2519" s="14"/>
      <c r="X2519" s="18"/>
      <c r="Y2519" s="16">
        <v>0</v>
      </c>
      <c r="Z2519" s="18">
        <f t="shared" si="834"/>
        <v>26344.059999999979</v>
      </c>
      <c r="AA2519" s="15"/>
      <c r="AB2519" s="24"/>
      <c r="AC2519" s="15" t="str">
        <f t="shared" si="844"/>
        <v xml:space="preserve">PAG. FATT. SOMMESE PETROLI </v>
      </c>
      <c r="AD2519" s="25"/>
      <c r="AE2519" s="62">
        <f>G2519</f>
        <v>0</v>
      </c>
      <c r="AF2519" s="63">
        <f t="shared" si="841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35"/>
        <v>0</v>
      </c>
      <c r="AP2519" s="15"/>
      <c r="AR2519" s="14"/>
      <c r="AS2519" s="18"/>
      <c r="AT2519" s="16">
        <v>0</v>
      </c>
      <c r="AU2519" s="18">
        <f t="shared" si="836"/>
        <v>0</v>
      </c>
      <c r="AV2519" s="15"/>
      <c r="AX2519" s="14"/>
      <c r="AY2519" s="18"/>
      <c r="AZ2519" s="16">
        <v>0</v>
      </c>
      <c r="BA2519" s="18">
        <f t="shared" si="837"/>
        <v>0</v>
      </c>
      <c r="BB2519" s="15"/>
      <c r="BD2519" s="14"/>
      <c r="BE2519" s="18"/>
      <c r="BF2519" s="16">
        <v>0</v>
      </c>
      <c r="BG2519" s="18">
        <f t="shared" si="838"/>
        <v>0</v>
      </c>
      <c r="BH2519" s="15"/>
      <c r="BJ2519" s="86"/>
      <c r="BK2519" s="86"/>
      <c r="BL2519" s="24"/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/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5.8758000000000008</v>
      </c>
      <c r="N2520" s="16">
        <f>G2542</f>
        <v>0</v>
      </c>
      <c r="O2520" s="16">
        <f t="shared" si="839"/>
        <v>2063.8032899999998</v>
      </c>
      <c r="P2520" s="18">
        <f t="shared" si="840"/>
        <v>720.02328999999975</v>
      </c>
      <c r="Q2520" s="14"/>
      <c r="R2520" s="18"/>
      <c r="S2520" s="16">
        <f t="shared" si="842"/>
        <v>0</v>
      </c>
      <c r="T2520" s="18">
        <f t="shared" si="833"/>
        <v>97638.799999999988</v>
      </c>
      <c r="U2520" s="15" t="str">
        <f t="shared" si="843"/>
        <v>Benzina auto papa'</v>
      </c>
      <c r="W2520" s="14"/>
      <c r="X2520" s="18"/>
      <c r="Y2520" s="16">
        <v>0</v>
      </c>
      <c r="Z2520" s="18">
        <f t="shared" si="834"/>
        <v>26344.059999999979</v>
      </c>
      <c r="AA2520" s="15"/>
      <c r="AB2520" s="24"/>
      <c r="AC2520" s="15" t="str">
        <f t="shared" si="844"/>
        <v>Benzina auto papa'</v>
      </c>
      <c r="AD2520" s="25"/>
      <c r="AE2520" s="62">
        <f>G2520</f>
        <v>0</v>
      </c>
      <c r="AF2520" s="63">
        <f t="shared" si="841"/>
        <v>0</v>
      </c>
      <c r="AG2520" s="25"/>
      <c r="AH2520" s="24"/>
      <c r="AI2520" s="26">
        <v>0</v>
      </c>
      <c r="AJ2520" s="25"/>
      <c r="AL2520" s="14"/>
      <c r="AM2520" s="18"/>
      <c r="AN2520" s="16">
        <v>0</v>
      </c>
      <c r="AO2520" s="18">
        <f t="shared" si="835"/>
        <v>0</v>
      </c>
      <c r="AP2520" s="15"/>
      <c r="AR2520" s="14"/>
      <c r="AS2520" s="18"/>
      <c r="AT2520" s="16">
        <v>0</v>
      </c>
      <c r="AU2520" s="18">
        <f t="shared" si="836"/>
        <v>0</v>
      </c>
      <c r="AV2520" s="15"/>
      <c r="AX2520" s="14"/>
      <c r="AY2520" s="18"/>
      <c r="AZ2520" s="16">
        <v>0</v>
      </c>
      <c r="BA2520" s="18">
        <f t="shared" si="837"/>
        <v>0</v>
      </c>
      <c r="BB2520" s="15"/>
      <c r="BD2520" s="14"/>
      <c r="BE2520" s="18"/>
      <c r="BF2520" s="16">
        <v>0</v>
      </c>
      <c r="BG2520" s="18">
        <f t="shared" si="838"/>
        <v>0</v>
      </c>
      <c r="BH2520" s="15"/>
      <c r="BJ2520" s="86"/>
      <c r="BK2520" s="86"/>
      <c r="BL2520" s="24"/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144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157.97508000000002</v>
      </c>
      <c r="N2521" s="16">
        <f>G2546</f>
        <v>0</v>
      </c>
      <c r="O2521" s="16">
        <f t="shared" si="839"/>
        <v>26320.890454000008</v>
      </c>
      <c r="P2521" s="18">
        <f t="shared" si="840"/>
        <v>19358.340454000005</v>
      </c>
      <c r="Q2521" s="14"/>
      <c r="R2521" s="18"/>
      <c r="S2521" s="16">
        <f t="shared" si="842"/>
        <v>0</v>
      </c>
      <c r="T2521" s="18">
        <f t="shared" si="833"/>
        <v>97638.799999999988</v>
      </c>
      <c r="U2521" s="15" t="str">
        <f t="shared" si="843"/>
        <v>Spese bancarie</v>
      </c>
      <c r="W2521" s="14"/>
      <c r="X2521" s="18"/>
      <c r="Y2521" s="16">
        <v>0</v>
      </c>
      <c r="Z2521" s="18">
        <f t="shared" si="834"/>
        <v>26344.059999999979</v>
      </c>
      <c r="AA2521" s="15" t="str">
        <f>C2521</f>
        <v>Spese bancarie</v>
      </c>
      <c r="AB2521" s="24"/>
      <c r="AC2521" s="15" t="str">
        <f t="shared" si="844"/>
        <v>Spese bancarie</v>
      </c>
      <c r="AD2521" s="25"/>
      <c r="AE2521" s="62">
        <v>0</v>
      </c>
      <c r="AF2521" s="63">
        <f t="shared" si="841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35"/>
        <v>0</v>
      </c>
      <c r="AP2521" s="15"/>
      <c r="AR2521" s="14"/>
      <c r="AS2521" s="18"/>
      <c r="AT2521" s="16">
        <v>0</v>
      </c>
      <c r="AU2521" s="18">
        <f t="shared" si="836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37"/>
        <v>0</v>
      </c>
      <c r="BB2521" s="15"/>
      <c r="BD2521" s="14"/>
      <c r="BE2521" s="18"/>
      <c r="BF2521" s="16">
        <v>0</v>
      </c>
      <c r="BG2521" s="18">
        <f t="shared" si="838"/>
        <v>0</v>
      </c>
      <c r="BH2521" s="15"/>
      <c r="BJ2521" s="86"/>
      <c r="BK2521" s="86"/>
      <c r="BL2521" s="24"/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/>
      <c r="D2522" s="16"/>
      <c r="E2522" s="16"/>
      <c r="F2522" s="16"/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157.97508000000002</v>
      </c>
      <c r="N2522" s="29">
        <f>G2547</f>
        <v>0</v>
      </c>
      <c r="O2522" s="16">
        <f t="shared" si="839"/>
        <v>40026.860453999987</v>
      </c>
      <c r="P2522" s="18">
        <f t="shared" si="840"/>
        <v>19358.340454000005</v>
      </c>
      <c r="Q2522" s="14"/>
      <c r="R2522" s="18"/>
      <c r="S2522" s="16">
        <f t="shared" si="842"/>
        <v>0</v>
      </c>
      <c r="T2522" s="18">
        <f t="shared" si="833"/>
        <v>97638.799999999988</v>
      </c>
      <c r="U2522" s="15">
        <f t="shared" si="843"/>
        <v>0</v>
      </c>
      <c r="W2522" s="14"/>
      <c r="X2522" s="18"/>
      <c r="Y2522" s="16">
        <v>0</v>
      </c>
      <c r="Z2522" s="18">
        <f t="shared" si="834"/>
        <v>26344.059999999979</v>
      </c>
      <c r="AA2522" s="15"/>
      <c r="AB2522" s="24"/>
      <c r="AC2522" s="15">
        <f t="shared" si="844"/>
        <v>0</v>
      </c>
      <c r="AD2522" s="25"/>
      <c r="AE2522" s="62">
        <f t="shared" ref="AE2522:AE2547" si="845">G2522</f>
        <v>0</v>
      </c>
      <c r="AF2522" s="63">
        <f t="shared" si="841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35"/>
        <v>0</v>
      </c>
      <c r="AP2522" s="15"/>
      <c r="AR2522" s="14"/>
      <c r="AS2522" s="18"/>
      <c r="AT2522" s="16">
        <v>0</v>
      </c>
      <c r="AU2522" s="18">
        <f t="shared" si="836"/>
        <v>0</v>
      </c>
      <c r="AV2522" s="15"/>
      <c r="AX2522" s="14"/>
      <c r="AY2522" s="18"/>
      <c r="AZ2522" s="16">
        <v>0</v>
      </c>
      <c r="BA2522" s="18">
        <f t="shared" si="837"/>
        <v>0</v>
      </c>
      <c r="BB2522" s="15"/>
      <c r="BD2522" s="14"/>
      <c r="BE2522" s="18"/>
      <c r="BF2522" s="16">
        <v>0</v>
      </c>
      <c r="BG2522" s="18">
        <f t="shared" si="838"/>
        <v>0</v>
      </c>
      <c r="BH2522" s="15"/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4.1970000000000001</v>
      </c>
      <c r="N2523" s="16">
        <f>G2518</f>
        <v>0</v>
      </c>
      <c r="O2523" s="16">
        <f t="shared" si="839"/>
        <v>1474.1523500000001</v>
      </c>
      <c r="P2523" s="18">
        <f t="shared" si="840"/>
        <v>514.30235000000005</v>
      </c>
      <c r="Q2523" s="14"/>
      <c r="R2523" s="18"/>
      <c r="S2523" s="16">
        <f t="shared" si="842"/>
        <v>0</v>
      </c>
      <c r="T2523" s="18">
        <f t="shared" si="833"/>
        <v>97638.799999999988</v>
      </c>
      <c r="U2523" s="15" t="str">
        <f t="shared" si="843"/>
        <v>Materiale pulizia</v>
      </c>
      <c r="W2523" s="14"/>
      <c r="X2523" s="18"/>
      <c r="Y2523" s="16">
        <v>0</v>
      </c>
      <c r="Z2523" s="18">
        <f t="shared" si="834"/>
        <v>26344.059999999979</v>
      </c>
      <c r="AA2523" s="15"/>
      <c r="AB2523" s="24"/>
      <c r="AC2523" s="15" t="str">
        <f t="shared" si="844"/>
        <v>Materiale pulizia</v>
      </c>
      <c r="AD2523" s="25"/>
      <c r="AE2523" s="62">
        <f t="shared" si="845"/>
        <v>0</v>
      </c>
      <c r="AF2523" s="63">
        <f t="shared" si="841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35"/>
        <v>0</v>
      </c>
      <c r="AP2523" s="15"/>
      <c r="AR2523" s="14"/>
      <c r="AS2523" s="18"/>
      <c r="AT2523" s="16">
        <v>0</v>
      </c>
      <c r="AU2523" s="18">
        <f t="shared" si="836"/>
        <v>0</v>
      </c>
      <c r="AV2523" s="15"/>
      <c r="AX2523" s="14"/>
      <c r="AY2523" s="18"/>
      <c r="AZ2523" s="16">
        <v>0</v>
      </c>
      <c r="BA2523" s="18">
        <f t="shared" si="837"/>
        <v>0</v>
      </c>
      <c r="BB2523" s="15"/>
      <c r="BD2523" s="14"/>
      <c r="BE2523" s="18"/>
      <c r="BF2523" s="16">
        <v>0</v>
      </c>
      <c r="BG2523" s="18">
        <f t="shared" si="838"/>
        <v>0</v>
      </c>
      <c r="BH2523" s="15"/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4.1970000000000001</v>
      </c>
      <c r="N2524" s="16">
        <f>G2524</f>
        <v>0</v>
      </c>
      <c r="O2524" s="16">
        <f t="shared" si="839"/>
        <v>-368.12764999999985</v>
      </c>
      <c r="P2524" s="18">
        <f t="shared" si="840"/>
        <v>514.30235000000005</v>
      </c>
      <c r="Q2524" s="14"/>
      <c r="R2524" s="18"/>
      <c r="S2524" s="16">
        <f t="shared" si="842"/>
        <v>0</v>
      </c>
      <c r="T2524" s="18">
        <f t="shared" si="833"/>
        <v>97638.799999999988</v>
      </c>
      <c r="U2524" s="15" t="str">
        <f t="shared" si="843"/>
        <v xml:space="preserve">Assicurazioni </v>
      </c>
      <c r="W2524" s="14"/>
      <c r="X2524" s="18"/>
      <c r="Y2524" s="16">
        <v>0</v>
      </c>
      <c r="Z2524" s="18">
        <f t="shared" si="834"/>
        <v>26344.059999999979</v>
      </c>
      <c r="AA2524" s="15"/>
      <c r="AB2524" s="24"/>
      <c r="AC2524" s="15" t="str">
        <f t="shared" si="844"/>
        <v xml:space="preserve">Assicurazioni </v>
      </c>
      <c r="AD2524" s="25"/>
      <c r="AE2524" s="62">
        <f t="shared" si="845"/>
        <v>0</v>
      </c>
      <c r="AF2524" s="63">
        <f t="shared" si="841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35"/>
        <v>0</v>
      </c>
      <c r="AP2524" s="15"/>
      <c r="AR2524" s="14"/>
      <c r="AS2524" s="18"/>
      <c r="AT2524" s="16">
        <v>0</v>
      </c>
      <c r="AU2524" s="18">
        <f t="shared" si="836"/>
        <v>0</v>
      </c>
      <c r="AV2524" s="15"/>
      <c r="AX2524" s="14"/>
      <c r="AY2524" s="18"/>
      <c r="AZ2524" s="16">
        <v>0</v>
      </c>
      <c r="BA2524" s="18">
        <f t="shared" si="837"/>
        <v>0</v>
      </c>
      <c r="BB2524" s="15"/>
      <c r="BD2524" s="14"/>
      <c r="BE2524" s="18"/>
      <c r="BF2524" s="16">
        <v>0</v>
      </c>
      <c r="BG2524" s="18">
        <f t="shared" si="838"/>
        <v>0</v>
      </c>
      <c r="BH2524" s="15"/>
      <c r="BJ2524" s="86"/>
      <c r="BK2524" s="86"/>
      <c r="BL2524" s="24"/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19.474080000000001</v>
      </c>
      <c r="N2525" s="16">
        <f>H2559+H2558+G2557</f>
        <v>0</v>
      </c>
      <c r="O2525" s="16">
        <f t="shared" si="839"/>
        <v>1423.3729039999998</v>
      </c>
      <c r="P2525" s="18">
        <f t="shared" si="840"/>
        <v>2386.3629039999992</v>
      </c>
      <c r="Q2525" s="14"/>
      <c r="R2525" s="18"/>
      <c r="S2525" s="16">
        <f t="shared" si="842"/>
        <v>0</v>
      </c>
      <c r="T2525" s="18">
        <f t="shared" si="833"/>
        <v>97638.799999999988</v>
      </c>
      <c r="U2525" s="15" t="str">
        <f t="shared" si="843"/>
        <v>Telepass</v>
      </c>
      <c r="W2525" s="14"/>
      <c r="X2525" s="18"/>
      <c r="Y2525" s="16">
        <v>0</v>
      </c>
      <c r="Z2525" s="18">
        <f t="shared" si="834"/>
        <v>26344.059999999979</v>
      </c>
      <c r="AA2525" s="15"/>
      <c r="AB2525" s="24"/>
      <c r="AC2525" s="15" t="str">
        <f t="shared" si="844"/>
        <v>Telepass</v>
      </c>
      <c r="AD2525" s="25"/>
      <c r="AE2525" s="62">
        <f t="shared" si="845"/>
        <v>0</v>
      </c>
      <c r="AF2525" s="63">
        <f t="shared" si="841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35"/>
        <v>0</v>
      </c>
      <c r="AP2525" s="15"/>
      <c r="AR2525" s="14"/>
      <c r="AS2525" s="18"/>
      <c r="AT2525" s="16">
        <v>0</v>
      </c>
      <c r="AU2525" s="18">
        <f t="shared" si="836"/>
        <v>0</v>
      </c>
      <c r="AV2525" s="15"/>
      <c r="AX2525" s="14"/>
      <c r="AY2525" s="18"/>
      <c r="AZ2525" s="16">
        <v>0</v>
      </c>
      <c r="BA2525" s="18">
        <f t="shared" si="837"/>
        <v>0</v>
      </c>
      <c r="BB2525" s="15"/>
      <c r="BD2525" s="14"/>
      <c r="BE2525" s="18"/>
      <c r="BF2525" s="16">
        <v>0</v>
      </c>
      <c r="BG2525" s="18">
        <f t="shared" si="838"/>
        <v>0</v>
      </c>
      <c r="BH2525" s="15"/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/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833"/>
        <v>97638.799999999988</v>
      </c>
      <c r="U2526" s="15" t="str">
        <f t="shared" si="843"/>
        <v>Pubblicità</v>
      </c>
      <c r="W2526" s="14"/>
      <c r="X2526" s="18"/>
      <c r="Y2526" s="16">
        <v>0</v>
      </c>
      <c r="Z2526" s="18">
        <f t="shared" si="834"/>
        <v>26344.059999999979</v>
      </c>
      <c r="AA2526" s="15"/>
      <c r="AB2526" s="24"/>
      <c r="AC2526" s="15" t="str">
        <f t="shared" si="844"/>
        <v>Pubblicità</v>
      </c>
      <c r="AD2526" s="25"/>
      <c r="AE2526" s="62">
        <f t="shared" si="845"/>
        <v>0</v>
      </c>
      <c r="AF2526" s="63">
        <f t="shared" si="841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35"/>
        <v>0</v>
      </c>
      <c r="AP2526" s="15"/>
      <c r="AR2526" s="14"/>
      <c r="AS2526" s="18"/>
      <c r="AT2526" s="16"/>
      <c r="AU2526" s="18">
        <f t="shared" si="836"/>
        <v>0</v>
      </c>
      <c r="AV2526" s="15"/>
      <c r="AX2526" s="14"/>
      <c r="AY2526" s="18"/>
      <c r="AZ2526" s="16"/>
      <c r="BA2526" s="18">
        <f t="shared" si="837"/>
        <v>0</v>
      </c>
      <c r="BB2526" s="15"/>
      <c r="BD2526" s="14"/>
      <c r="BE2526" s="18"/>
      <c r="BF2526" s="16"/>
      <c r="BG2526" s="18">
        <f t="shared" si="838"/>
        <v>0</v>
      </c>
      <c r="BH2526" s="15"/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145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/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102860.47</v>
      </c>
      <c r="Q2527" s="14"/>
      <c r="R2527" s="18"/>
      <c r="S2527" s="16">
        <f>G2527</f>
        <v>0</v>
      </c>
      <c r="T2527" s="18">
        <f t="shared" si="833"/>
        <v>97638.799999999988</v>
      </c>
      <c r="U2527" s="15" t="str">
        <f t="shared" si="843"/>
        <v xml:space="preserve">PAG. STIP.           MARZIA </v>
      </c>
      <c r="W2527" s="14"/>
      <c r="X2527" s="18"/>
      <c r="Y2527" s="16">
        <v>0</v>
      </c>
      <c r="Z2527" s="18">
        <f t="shared" si="834"/>
        <v>26344.059999999979</v>
      </c>
      <c r="AA2527" s="15"/>
      <c r="AB2527" s="24"/>
      <c r="AC2527" s="15" t="str">
        <f t="shared" si="844"/>
        <v xml:space="preserve">PAG. STIP.           MARZIA </v>
      </c>
      <c r="AD2527" s="25"/>
      <c r="AE2527" s="62">
        <f t="shared" si="845"/>
        <v>0</v>
      </c>
      <c r="AF2527" s="63">
        <f t="shared" si="841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35"/>
        <v>0</v>
      </c>
      <c r="AP2527" s="15"/>
      <c r="AR2527" s="14"/>
      <c r="AS2527" s="18"/>
      <c r="AT2527" s="16">
        <v>0</v>
      </c>
      <c r="AU2527" s="18">
        <f t="shared" si="836"/>
        <v>0</v>
      </c>
      <c r="AV2527" s="15"/>
      <c r="AX2527" s="14"/>
      <c r="AY2527" s="18"/>
      <c r="AZ2527" s="16">
        <v>0</v>
      </c>
      <c r="BA2527" s="18">
        <f t="shared" si="837"/>
        <v>0</v>
      </c>
      <c r="BB2527" s="15"/>
      <c r="BD2527" s="14"/>
      <c r="BE2527" s="18"/>
      <c r="BF2527" s="16">
        <v>0</v>
      </c>
      <c r="BG2527" s="18">
        <f t="shared" si="838"/>
        <v>0</v>
      </c>
      <c r="BH2527" s="15"/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147</v>
      </c>
      <c r="D2528" s="16"/>
      <c r="E2528" s="16">
        <v>0</v>
      </c>
      <c r="F2528" s="16"/>
      <c r="G2528" s="16">
        <v>0</v>
      </c>
      <c r="H2528" s="16"/>
      <c r="I2528" s="4"/>
      <c r="J2528" s="14"/>
      <c r="K2528" s="17"/>
      <c r="L2528" s="16"/>
      <c r="M2528" s="16">
        <v>0</v>
      </c>
      <c r="N2528" s="16" t="s">
        <v>70</v>
      </c>
      <c r="O2528" s="16">
        <f>SUM(L2539:L2550)+L2553</f>
        <v>11209.5</v>
      </c>
      <c r="P2528" s="33">
        <f>SUM(O2506:O2525)</f>
        <v>95687.340000000011</v>
      </c>
      <c r="Q2528" s="14"/>
      <c r="R2528" s="18"/>
      <c r="S2528" s="16">
        <f>G2528</f>
        <v>0</v>
      </c>
      <c r="T2528" s="18">
        <f t="shared" si="833"/>
        <v>97638.799999999988</v>
      </c>
      <c r="U2528" s="15" t="str">
        <f t="shared" si="843"/>
        <v xml:space="preserve">PAG. STIP.           DEBORAH </v>
      </c>
      <c r="W2528" s="14"/>
      <c r="X2528" s="18"/>
      <c r="Y2528" s="16">
        <v>0</v>
      </c>
      <c r="Z2528" s="18">
        <f t="shared" si="834"/>
        <v>26344.059999999979</v>
      </c>
      <c r="AA2528" s="15"/>
      <c r="AB2528" s="24"/>
      <c r="AC2528" s="15" t="str">
        <f t="shared" si="844"/>
        <v xml:space="preserve">PAG. STIP.           DEBORAH </v>
      </c>
      <c r="AD2528" s="25"/>
      <c r="AE2528" s="62">
        <f t="shared" si="845"/>
        <v>0</v>
      </c>
      <c r="AF2528" s="63">
        <f t="shared" si="841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35"/>
        <v>0</v>
      </c>
      <c r="AP2528" s="15"/>
      <c r="AR2528" s="14"/>
      <c r="AS2528" s="18"/>
      <c r="AT2528" s="16">
        <v>0</v>
      </c>
      <c r="AU2528" s="18">
        <f t="shared" si="836"/>
        <v>0</v>
      </c>
      <c r="AV2528" s="15"/>
      <c r="AX2528" s="14"/>
      <c r="AY2528" s="18"/>
      <c r="AZ2528" s="16">
        <v>0</v>
      </c>
      <c r="BA2528" s="18">
        <f t="shared" si="837"/>
        <v>0</v>
      </c>
      <c r="BB2528" s="15"/>
      <c r="BD2528" s="14"/>
      <c r="BE2528" s="18"/>
      <c r="BF2528" s="16">
        <v>0</v>
      </c>
      <c r="BG2528" s="18">
        <f t="shared" si="838"/>
        <v>0</v>
      </c>
      <c r="BH2528" s="15"/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149</v>
      </c>
      <c r="D2529" s="16"/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-2821.3599999999965</v>
      </c>
      <c r="P2529" s="35">
        <f>O2468+O2469+O2530-F2544-F2543-O2527-O2528</f>
        <v>-13191.459999999995</v>
      </c>
      <c r="Q2529" s="14"/>
      <c r="R2529" s="18"/>
      <c r="S2529" s="16">
        <f>G2529</f>
        <v>0</v>
      </c>
      <c r="T2529" s="18">
        <f t="shared" si="833"/>
        <v>97638.799999999988</v>
      </c>
      <c r="U2529" s="15"/>
      <c r="W2529" s="14"/>
      <c r="X2529" s="18"/>
      <c r="Y2529" s="16"/>
      <c r="Z2529" s="18">
        <f t="shared" si="834"/>
        <v>26344.059999999979</v>
      </c>
      <c r="AA2529" s="15"/>
      <c r="AB2529" s="24"/>
      <c r="AC2529" s="15" t="str">
        <f t="shared" si="844"/>
        <v xml:space="preserve">PAG. STIP.           DORIANA BONIFICO </v>
      </c>
      <c r="AD2529" s="25"/>
      <c r="AE2529" s="62">
        <f t="shared" si="845"/>
        <v>0</v>
      </c>
      <c r="AF2529" s="63">
        <f t="shared" si="841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35"/>
        <v>0</v>
      </c>
      <c r="AP2529" s="15"/>
      <c r="AR2529" s="14"/>
      <c r="AS2529" s="18"/>
      <c r="AT2529" s="16"/>
      <c r="AU2529" s="18">
        <f t="shared" si="836"/>
        <v>0</v>
      </c>
      <c r="AV2529" s="15"/>
      <c r="AX2529" s="14"/>
      <c r="AY2529" s="18"/>
      <c r="AZ2529" s="16"/>
      <c r="BA2529" s="18">
        <f t="shared" si="837"/>
        <v>0</v>
      </c>
      <c r="BB2529" s="15"/>
      <c r="BD2529" s="14"/>
      <c r="BE2529" s="18"/>
      <c r="BF2529" s="16"/>
      <c r="BG2529" s="18">
        <f t="shared" si="838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150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25263.909999999996</v>
      </c>
      <c r="M2530" s="3">
        <f>SUM(M2503:M2529)</f>
        <v>839.4000000000002</v>
      </c>
      <c r="N2530" s="16" t="s">
        <v>75</v>
      </c>
      <c r="O2530" s="16">
        <f>N2503-L2504</f>
        <v>839.40000000000009</v>
      </c>
      <c r="P2530" s="18"/>
      <c r="Q2530" s="14"/>
      <c r="R2530" s="18"/>
      <c r="S2530" s="16">
        <f>G2530</f>
        <v>0</v>
      </c>
      <c r="T2530" s="18">
        <f t="shared" si="833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34"/>
        <v>26344.059999999979</v>
      </c>
      <c r="AA2530" s="15"/>
      <c r="AB2530" s="24"/>
      <c r="AC2530" s="15" t="str">
        <f t="shared" si="844"/>
        <v xml:space="preserve">PAG. STIP.           STEFANIA  BONIFICO </v>
      </c>
      <c r="AD2530" s="25"/>
      <c r="AE2530" s="62">
        <f t="shared" si="845"/>
        <v>0</v>
      </c>
      <c r="AF2530" s="63">
        <f t="shared" si="841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35"/>
        <v>0</v>
      </c>
      <c r="AP2530" s="15"/>
      <c r="AR2530" s="14"/>
      <c r="AS2530" s="18"/>
      <c r="AT2530" s="16">
        <v>0</v>
      </c>
      <c r="AU2530" s="18">
        <f t="shared" si="836"/>
        <v>0</v>
      </c>
      <c r="AV2530" s="15"/>
      <c r="AX2530" s="14"/>
      <c r="AY2530" s="18"/>
      <c r="AZ2530" s="16">
        <v>0</v>
      </c>
      <c r="BA2530" s="18">
        <f t="shared" si="837"/>
        <v>0</v>
      </c>
      <c r="BB2530" s="15"/>
      <c r="BD2530" s="14"/>
      <c r="BE2530" s="18"/>
      <c r="BF2530" s="16">
        <v>0</v>
      </c>
      <c r="BG2530" s="18">
        <f t="shared" si="838"/>
        <v>0</v>
      </c>
      <c r="BH2530" s="15"/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1301821.6800000002</v>
      </c>
      <c r="M2531" s="3">
        <f>M2471</f>
        <v>1099459.46</v>
      </c>
      <c r="N2531" s="16" t="s">
        <v>77</v>
      </c>
      <c r="O2531" s="36">
        <f>(O2527+O2528)-(O2466+O2467)</f>
        <v>-5493.869999999999</v>
      </c>
      <c r="P2531" s="37">
        <f>O2530-O2531</f>
        <v>6333.2699999999986</v>
      </c>
      <c r="Q2531" s="14"/>
      <c r="R2531" s="18"/>
      <c r="S2531" s="16">
        <f>G2531</f>
        <v>0</v>
      </c>
      <c r="T2531" s="18">
        <f t="shared" si="833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34"/>
        <v>26344.059999999979</v>
      </c>
      <c r="AA2531" s="15"/>
      <c r="AB2531" s="24"/>
      <c r="AC2531" s="15" t="str">
        <f t="shared" si="844"/>
        <v>Pagamento contributi impiegate</v>
      </c>
      <c r="AD2531" s="25"/>
      <c r="AE2531" s="62">
        <f t="shared" si="845"/>
        <v>0</v>
      </c>
      <c r="AF2531" s="63">
        <f t="shared" si="841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35"/>
        <v>0</v>
      </c>
      <c r="AP2531" s="15"/>
      <c r="AR2531" s="14"/>
      <c r="AS2531" s="18"/>
      <c r="AT2531" s="16">
        <v>0</v>
      </c>
      <c r="AU2531" s="18">
        <f t="shared" si="836"/>
        <v>0</v>
      </c>
      <c r="AV2531" s="15"/>
      <c r="AX2531" s="14"/>
      <c r="AY2531" s="18"/>
      <c r="AZ2531" s="16">
        <v>0</v>
      </c>
      <c r="BA2531" s="18">
        <f t="shared" si="837"/>
        <v>0</v>
      </c>
      <c r="BB2531" s="15"/>
      <c r="BD2531" s="14"/>
      <c r="BE2531" s="18"/>
      <c r="BF2531" s="16">
        <v>0</v>
      </c>
      <c r="BG2531" s="18">
        <f t="shared" si="838"/>
        <v>0</v>
      </c>
      <c r="BH2531" s="15"/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1327085.5900000001</v>
      </c>
      <c r="M2532" s="3">
        <f>M2530+M2531</f>
        <v>1100298.8599999999</v>
      </c>
      <c r="N2532" s="16" t="s">
        <v>80</v>
      </c>
      <c r="O2532" s="38">
        <f>O2529+O2530-O2531</f>
        <v>3511.9100000000026</v>
      </c>
      <c r="P2532" s="39">
        <f>O2532-O2529</f>
        <v>6333.2699999999986</v>
      </c>
      <c r="Q2532" s="14"/>
      <c r="R2532" s="18"/>
      <c r="S2532" s="16">
        <v>0</v>
      </c>
      <c r="T2532" s="18">
        <f t="shared" si="833"/>
        <v>97638.799999999988</v>
      </c>
      <c r="U2532" s="15"/>
      <c r="W2532" s="14"/>
      <c r="X2532" s="18"/>
      <c r="Y2532" s="16"/>
      <c r="Z2532" s="18">
        <f t="shared" si="834"/>
        <v>26344.059999999979</v>
      </c>
      <c r="AA2532" s="15"/>
      <c r="AB2532" s="24"/>
      <c r="AC2532" s="15"/>
      <c r="AD2532" s="25"/>
      <c r="AE2532" s="62">
        <f t="shared" si="845"/>
        <v>0</v>
      </c>
      <c r="AF2532" s="63">
        <f t="shared" si="841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35"/>
        <v>0</v>
      </c>
      <c r="AP2532" s="15"/>
      <c r="AR2532" s="14"/>
      <c r="AS2532" s="18"/>
      <c r="AT2532" s="16"/>
      <c r="AU2532" s="18">
        <f t="shared" si="836"/>
        <v>0</v>
      </c>
      <c r="AV2532" s="15"/>
      <c r="AX2532" s="14"/>
      <c r="AY2532" s="18"/>
      <c r="AZ2532" s="16"/>
      <c r="BA2532" s="18">
        <f t="shared" si="837"/>
        <v>0</v>
      </c>
      <c r="BB2532" s="15"/>
      <c r="BD2532" s="14"/>
      <c r="BE2532" s="18"/>
      <c r="BF2532" s="16"/>
      <c r="BG2532" s="18">
        <f t="shared" si="838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226786.73000000021</v>
      </c>
      <c r="M2533" s="40"/>
      <c r="N2533" s="29" t="s">
        <v>82</v>
      </c>
      <c r="O2533" s="41">
        <f>O2526+O2527+O2528+O2534</f>
        <v>95687.340000000011</v>
      </c>
      <c r="P2533" s="18"/>
      <c r="Q2533" s="14"/>
      <c r="R2533" s="18"/>
      <c r="S2533" s="16">
        <f>G2533</f>
        <v>0</v>
      </c>
      <c r="T2533" s="18">
        <f t="shared" si="833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834"/>
        <v>26344.059999999979</v>
      </c>
      <c r="AA2533" s="15"/>
      <c r="AB2533" s="24"/>
      <c r="AC2533" s="15" t="str">
        <f t="shared" ref="AC2533:AC2543" si="846">C2533</f>
        <v>Pag. Bolletta Telecom  780820</v>
      </c>
      <c r="AD2533" s="25"/>
      <c r="AE2533" s="62">
        <f t="shared" si="845"/>
        <v>0</v>
      </c>
      <c r="AF2533" s="63">
        <f t="shared" si="841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35"/>
        <v>0</v>
      </c>
      <c r="AP2533" s="15"/>
      <c r="AR2533" s="14"/>
      <c r="AS2533" s="18"/>
      <c r="AT2533" s="16">
        <v>0</v>
      </c>
      <c r="AU2533" s="18">
        <f t="shared" si="836"/>
        <v>0</v>
      </c>
      <c r="AV2533" s="15"/>
      <c r="AX2533" s="14"/>
      <c r="AY2533" s="18"/>
      <c r="AZ2533" s="16">
        <v>0</v>
      </c>
      <c r="BA2533" s="18">
        <f t="shared" si="837"/>
        <v>0</v>
      </c>
      <c r="BB2533" s="15"/>
      <c r="BD2533" s="14"/>
      <c r="BE2533" s="18"/>
      <c r="BF2533" s="16">
        <v>0</v>
      </c>
      <c r="BG2533" s="18">
        <f t="shared" si="838"/>
        <v>0</v>
      </c>
      <c r="BH2533" s="15"/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-13160.959999999977</v>
      </c>
      <c r="P2534" s="18"/>
      <c r="Q2534" s="14"/>
      <c r="R2534" s="18"/>
      <c r="S2534" s="16">
        <f>G2534</f>
        <v>0</v>
      </c>
      <c r="T2534" s="18">
        <f t="shared" si="833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834"/>
        <v>26344.059999999979</v>
      </c>
      <c r="AA2534" s="15"/>
      <c r="AB2534" s="24"/>
      <c r="AC2534" s="15" t="str">
        <f t="shared" si="846"/>
        <v>Pag. Bolletta Telecom 780344</v>
      </c>
      <c r="AD2534" s="25"/>
      <c r="AE2534" s="62">
        <f t="shared" si="845"/>
        <v>0</v>
      </c>
      <c r="AF2534" s="63">
        <f t="shared" si="841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35"/>
        <v>0</v>
      </c>
      <c r="AP2534" s="15"/>
      <c r="AR2534" s="14"/>
      <c r="AS2534" s="18"/>
      <c r="AT2534" s="16">
        <v>0</v>
      </c>
      <c r="AU2534" s="18">
        <f t="shared" si="836"/>
        <v>0</v>
      </c>
      <c r="AV2534" s="15"/>
      <c r="AX2534" s="14"/>
      <c r="AY2534" s="18"/>
      <c r="AZ2534" s="16">
        <v>0</v>
      </c>
      <c r="BA2534" s="18">
        <f t="shared" si="837"/>
        <v>0</v>
      </c>
      <c r="BB2534" s="15"/>
      <c r="BD2534" s="14"/>
      <c r="BE2534" s="18"/>
      <c r="BF2534" s="16">
        <v>0</v>
      </c>
      <c r="BG2534" s="18">
        <f t="shared" si="838"/>
        <v>0</v>
      </c>
      <c r="BH2534" s="15"/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833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834"/>
        <v>26344.059999999979</v>
      </c>
      <c r="AA2535" s="15"/>
      <c r="AB2535" s="24"/>
      <c r="AC2535" s="15" t="str">
        <f t="shared" si="846"/>
        <v>Pag. Bolletta Telecom</v>
      </c>
      <c r="AD2535" s="25"/>
      <c r="AE2535" s="62">
        <f t="shared" si="845"/>
        <v>0</v>
      </c>
      <c r="AF2535" s="63">
        <f t="shared" si="841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35"/>
        <v>0</v>
      </c>
      <c r="AP2535" s="15"/>
      <c r="AR2535" s="14"/>
      <c r="AS2535" s="18"/>
      <c r="AT2535" s="16">
        <v>0</v>
      </c>
      <c r="AU2535" s="18">
        <f t="shared" si="836"/>
        <v>0</v>
      </c>
      <c r="AV2535" s="15"/>
      <c r="AX2535" s="14"/>
      <c r="AY2535" s="18"/>
      <c r="AZ2535" s="16">
        <v>0</v>
      </c>
      <c r="BA2535" s="18">
        <f t="shared" si="837"/>
        <v>0</v>
      </c>
      <c r="BB2535" s="15"/>
      <c r="BD2535" s="14"/>
      <c r="BE2535" s="18"/>
      <c r="BF2535" s="16">
        <v>0</v>
      </c>
      <c r="BG2535" s="18">
        <f t="shared" si="838"/>
        <v>0</v>
      </c>
      <c r="BH2535" s="15"/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ref="T2536:T2567" si="847">(R2536-S2536)+T2535</f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ref="Z2536:Z2567" si="848">(X2536-Y2536)+Z2535</f>
        <v>26344.059999999979</v>
      </c>
      <c r="AA2536" s="15"/>
      <c r="AB2536" s="24"/>
      <c r="AC2536" s="15" t="str">
        <f t="shared" si="846"/>
        <v xml:space="preserve">PAG. BOLLETTA ENEL  </v>
      </c>
      <c r="AD2536" s="25"/>
      <c r="AE2536" s="62">
        <f t="shared" si="845"/>
        <v>0</v>
      </c>
      <c r="AF2536" s="63">
        <f t="shared" si="841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7" si="849">(AM2536-AN2536)+AO2535</f>
        <v>0</v>
      </c>
      <c r="AP2536" s="15"/>
      <c r="AR2536" s="14"/>
      <c r="AS2536" s="18"/>
      <c r="AT2536" s="16">
        <v>0</v>
      </c>
      <c r="AU2536" s="18">
        <f t="shared" ref="AU2536:AU2567" si="850">(AS2536-AT2536)+AU2535</f>
        <v>0</v>
      </c>
      <c r="AV2536" s="15"/>
      <c r="AX2536" s="14"/>
      <c r="AY2536" s="18"/>
      <c r="AZ2536" s="16">
        <v>0</v>
      </c>
      <c r="BA2536" s="18">
        <f t="shared" ref="BA2536:BA2567" si="851">(AY2536-AZ2536)+BA2535</f>
        <v>0</v>
      </c>
      <c r="BB2536" s="15"/>
      <c r="BD2536" s="14"/>
      <c r="BE2536" s="18"/>
      <c r="BF2536" s="16">
        <v>0</v>
      </c>
      <c r="BG2536" s="18">
        <f t="shared" ref="BG2536:BG2567" si="852">(BE2536-BF2536)+BG2535</f>
        <v>0</v>
      </c>
      <c r="BH2536" s="15"/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141473.99999999997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847"/>
        <v>97638.799999999988</v>
      </c>
      <c r="U2537" s="15"/>
      <c r="W2537" s="14"/>
      <c r="X2537" s="18"/>
      <c r="Y2537" s="16">
        <v>0</v>
      </c>
      <c r="Z2537" s="18">
        <f t="shared" si="848"/>
        <v>26344.059999999979</v>
      </c>
      <c r="AA2537" s="15"/>
      <c r="AB2537" s="24"/>
      <c r="AC2537" s="15" t="str">
        <f t="shared" si="846"/>
        <v>Locazione immobili</v>
      </c>
      <c r="AD2537" s="25"/>
      <c r="AE2537" s="62">
        <f t="shared" si="845"/>
        <v>0</v>
      </c>
      <c r="AF2537" s="63">
        <f t="shared" si="841"/>
        <v>9547.4</v>
      </c>
      <c r="AG2537" s="25"/>
      <c r="AH2537" s="24"/>
      <c r="AI2537" s="26">
        <v>0</v>
      </c>
      <c r="AJ2537" s="25"/>
      <c r="AL2537" s="14"/>
      <c r="AM2537" s="18"/>
      <c r="AN2537" s="16">
        <v>0</v>
      </c>
      <c r="AO2537" s="18">
        <f t="shared" si="849"/>
        <v>0</v>
      </c>
      <c r="AP2537" s="15"/>
      <c r="AR2537" s="14"/>
      <c r="AS2537" s="18"/>
      <c r="AT2537" s="16">
        <v>0</v>
      </c>
      <c r="AU2537" s="18">
        <f t="shared" si="850"/>
        <v>0</v>
      </c>
      <c r="AV2537" s="15"/>
      <c r="AX2537" s="14"/>
      <c r="AY2537" s="18"/>
      <c r="AZ2537" s="16">
        <v>0</v>
      </c>
      <c r="BA2537" s="18">
        <f t="shared" si="851"/>
        <v>0</v>
      </c>
      <c r="BB2537" s="15"/>
      <c r="BD2537" s="14"/>
      <c r="BE2537" s="18"/>
      <c r="BF2537" s="16">
        <v>0</v>
      </c>
      <c r="BG2537" s="18">
        <f t="shared" si="852"/>
        <v>0</v>
      </c>
      <c r="BH2537" s="15"/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847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848"/>
        <v>26344.059999999979</v>
      </c>
      <c r="AA2538" s="15"/>
      <c r="AB2538" s="24"/>
      <c r="AC2538" s="15" t="str">
        <f t="shared" si="846"/>
        <v>Spese condominiali</v>
      </c>
      <c r="AD2538" s="25"/>
      <c r="AE2538" s="62">
        <f t="shared" si="845"/>
        <v>0</v>
      </c>
      <c r="AF2538" s="63">
        <f t="shared" si="841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49"/>
        <v>0</v>
      </c>
      <c r="AP2538" s="15"/>
      <c r="AR2538" s="14"/>
      <c r="AS2538" s="18"/>
      <c r="AT2538" s="16">
        <v>0</v>
      </c>
      <c r="AU2538" s="18">
        <f t="shared" si="850"/>
        <v>0</v>
      </c>
      <c r="AV2538" s="15"/>
      <c r="AX2538" s="14"/>
      <c r="AY2538" s="18"/>
      <c r="AZ2538" s="16">
        <v>0</v>
      </c>
      <c r="BA2538" s="18">
        <f t="shared" si="851"/>
        <v>0</v>
      </c>
      <c r="BB2538" s="15"/>
      <c r="BD2538" s="14"/>
      <c r="BE2538" s="18"/>
      <c r="BF2538" s="16">
        <v>0</v>
      </c>
      <c r="BG2538" s="18">
        <f t="shared" si="852"/>
        <v>0</v>
      </c>
      <c r="BH2538" s="15"/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47"/>
        <v>97638.799999999988</v>
      </c>
      <c r="U2539" s="15"/>
      <c r="W2539" s="14"/>
      <c r="X2539" s="18"/>
      <c r="Y2539" s="16"/>
      <c r="Z2539" s="18">
        <f t="shared" si="848"/>
        <v>26344.059999999979</v>
      </c>
      <c r="AA2539" s="15"/>
      <c r="AB2539" s="24"/>
      <c r="AC2539" s="15" t="str">
        <f t="shared" si="846"/>
        <v>TOT. SPESE AFFITTO  TEL. LUCE</v>
      </c>
      <c r="AD2539" s="25"/>
      <c r="AE2539" s="62">
        <f t="shared" si="845"/>
        <v>0</v>
      </c>
      <c r="AF2539" s="63">
        <f t="shared" si="841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49"/>
        <v>0</v>
      </c>
      <c r="AP2539" s="15"/>
      <c r="AR2539" s="14"/>
      <c r="AS2539" s="18"/>
      <c r="AT2539" s="16"/>
      <c r="AU2539" s="18">
        <f t="shared" si="850"/>
        <v>0</v>
      </c>
      <c r="AV2539" s="15"/>
      <c r="AX2539" s="14"/>
      <c r="AY2539" s="18"/>
      <c r="AZ2539" s="16"/>
      <c r="BA2539" s="18">
        <f t="shared" si="851"/>
        <v>0</v>
      </c>
      <c r="BB2539" s="15"/>
      <c r="BD2539" s="14"/>
      <c r="BE2539" s="18"/>
      <c r="BF2539" s="16"/>
      <c r="BG2539" s="18">
        <f t="shared" si="852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97</v>
      </c>
      <c r="D2540" s="16"/>
      <c r="E2540" s="16"/>
      <c r="F2540" s="16"/>
      <c r="G2540" s="16">
        <v>0</v>
      </c>
      <c r="H2540" s="16"/>
      <c r="I2540" s="4"/>
      <c r="J2540" s="14"/>
      <c r="K2540" s="50" t="s">
        <v>95</v>
      </c>
      <c r="L2540" s="107">
        <v>0</v>
      </c>
      <c r="M2540" s="16" t="s">
        <v>96</v>
      </c>
      <c r="N2540" s="16">
        <v>709.5</v>
      </c>
      <c r="O2540" s="16"/>
      <c r="P2540" s="18"/>
      <c r="Q2540" s="14"/>
      <c r="R2540" s="18"/>
      <c r="S2540" s="16">
        <f>G2540</f>
        <v>0</v>
      </c>
      <c r="T2540" s="18">
        <f t="shared" si="847"/>
        <v>97638.799999999988</v>
      </c>
      <c r="U2540" s="15"/>
      <c r="W2540" s="14"/>
      <c r="X2540" s="18">
        <v>0</v>
      </c>
      <c r="Y2540" s="16">
        <v>0</v>
      </c>
      <c r="Z2540" s="18">
        <f t="shared" si="848"/>
        <v>26344.059999999979</v>
      </c>
      <c r="AA2540" s="15"/>
      <c r="AB2540" s="24"/>
      <c r="AC2540" s="15" t="str">
        <f t="shared" si="846"/>
        <v xml:space="preserve">RIVALSA </v>
      </c>
      <c r="AD2540" s="25"/>
      <c r="AE2540" s="62">
        <f t="shared" si="845"/>
        <v>0</v>
      </c>
      <c r="AF2540" s="63">
        <f t="shared" si="841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49"/>
        <v>0</v>
      </c>
      <c r="AP2540" s="15"/>
      <c r="AR2540" s="14"/>
      <c r="AS2540" s="18"/>
      <c r="AT2540" s="16"/>
      <c r="AU2540" s="18">
        <f t="shared" si="850"/>
        <v>0</v>
      </c>
      <c r="AV2540" s="15"/>
      <c r="AX2540" s="14"/>
      <c r="AY2540" s="18"/>
      <c r="AZ2540" s="16"/>
      <c r="BA2540" s="18">
        <f t="shared" si="851"/>
        <v>0</v>
      </c>
      <c r="BB2540" s="15"/>
      <c r="BD2540" s="14"/>
      <c r="BE2540" s="18"/>
      <c r="BF2540" s="16"/>
      <c r="BG2540" s="18">
        <f t="shared" si="852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100</v>
      </c>
      <c r="D2541" s="16"/>
      <c r="E2541" s="16"/>
      <c r="F2541" s="16"/>
      <c r="G2541" s="16">
        <v>0</v>
      </c>
      <c r="H2541" s="16"/>
      <c r="I2541" s="4"/>
      <c r="J2541" s="14"/>
      <c r="K2541" s="50" t="s">
        <v>98</v>
      </c>
      <c r="L2541" s="107">
        <v>0</v>
      </c>
      <c r="M2541" s="16" t="s">
        <v>99</v>
      </c>
      <c r="N2541" s="16">
        <v>790</v>
      </c>
      <c r="O2541" s="16"/>
      <c r="P2541" s="18"/>
      <c r="Q2541" s="14"/>
      <c r="R2541" s="18"/>
      <c r="S2541" s="16">
        <f>G2541</f>
        <v>0</v>
      </c>
      <c r="T2541" s="18">
        <f t="shared" si="847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48"/>
        <v>26344.059999999979</v>
      </c>
      <c r="AA2541" s="15"/>
      <c r="AB2541" s="24"/>
      <c r="AC2541" s="15" t="str">
        <f t="shared" si="846"/>
        <v>COMMERCIALISTA</v>
      </c>
      <c r="AD2541" s="25"/>
      <c r="AE2541" s="62">
        <f t="shared" si="845"/>
        <v>0</v>
      </c>
      <c r="AF2541" s="63">
        <f t="shared" si="841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49"/>
        <v>0</v>
      </c>
      <c r="AP2541" s="15"/>
      <c r="AR2541" s="14"/>
      <c r="AS2541" s="18"/>
      <c r="AT2541" s="16">
        <v>0</v>
      </c>
      <c r="AU2541" s="18">
        <f t="shared" si="850"/>
        <v>0</v>
      </c>
      <c r="AV2541" s="15"/>
      <c r="AX2541" s="14"/>
      <c r="AY2541" s="18"/>
      <c r="AZ2541" s="16">
        <v>0</v>
      </c>
      <c r="BA2541" s="18">
        <f t="shared" si="851"/>
        <v>0</v>
      </c>
      <c r="BB2541" s="15"/>
      <c r="BD2541" s="14"/>
      <c r="BE2541" s="18"/>
      <c r="BF2541" s="16">
        <v>0</v>
      </c>
      <c r="BG2541" s="18">
        <f t="shared" si="852"/>
        <v>0</v>
      </c>
      <c r="BH2541" s="15"/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154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">
        <v>101</v>
      </c>
      <c r="L2542" s="107">
        <f>L2481</f>
        <v>0</v>
      </c>
      <c r="M2542" s="16" t="s">
        <v>102</v>
      </c>
      <c r="N2542" s="16">
        <v>5083</v>
      </c>
      <c r="O2542" s="16"/>
      <c r="P2542" s="18"/>
      <c r="Q2542" s="14"/>
      <c r="R2542" s="18"/>
      <c r="S2542" s="16">
        <f>G2542</f>
        <v>0</v>
      </c>
      <c r="T2542" s="18">
        <f t="shared" si="847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48"/>
        <v>26344.059999999979</v>
      </c>
      <c r="AA2542" s="15"/>
      <c r="AB2542" s="24"/>
      <c r="AC2542" s="15" t="str">
        <f t="shared" si="846"/>
        <v>CASSA PREVIDENZA  AGENTI  + QUOTA GAA</v>
      </c>
      <c r="AD2542" s="25"/>
      <c r="AE2542" s="62">
        <f t="shared" si="845"/>
        <v>0</v>
      </c>
      <c r="AF2542" s="63">
        <f t="shared" si="841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49"/>
        <v>0</v>
      </c>
      <c r="AP2542" s="15"/>
      <c r="AR2542" s="14"/>
      <c r="AS2542" s="18"/>
      <c r="AT2542" s="16">
        <v>0</v>
      </c>
      <c r="AU2542" s="18">
        <f t="shared" si="850"/>
        <v>0</v>
      </c>
      <c r="AV2542" s="15"/>
      <c r="AX2542" s="14"/>
      <c r="AY2542" s="18"/>
      <c r="AZ2542" s="16">
        <v>0</v>
      </c>
      <c r="BA2542" s="18">
        <f t="shared" si="851"/>
        <v>0</v>
      </c>
      <c r="BB2542" s="15"/>
      <c r="BD2542" s="14"/>
      <c r="BE2542" s="18"/>
      <c r="BF2542" s="16">
        <v>0</v>
      </c>
      <c r="BG2542" s="18">
        <f t="shared" si="852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106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">
        <v>104</v>
      </c>
      <c r="L2543" s="107">
        <f>L2482</f>
        <v>0</v>
      </c>
      <c r="M2543" s="16" t="s">
        <v>105</v>
      </c>
      <c r="N2543" s="16">
        <v>1614.49</v>
      </c>
      <c r="O2543" s="16"/>
      <c r="P2543" s="18"/>
      <c r="Q2543" s="14"/>
      <c r="R2543" s="18">
        <f>F2543</f>
        <v>0</v>
      </c>
      <c r="S2543" s="16">
        <v>0</v>
      </c>
      <c r="T2543" s="18">
        <f t="shared" si="847"/>
        <v>97638.799999999988</v>
      </c>
      <c r="U2543" s="15"/>
      <c r="W2543" s="14" t="s">
        <v>194</v>
      </c>
      <c r="X2543" s="18">
        <v>0</v>
      </c>
      <c r="Y2543" s="16"/>
      <c r="Z2543" s="18">
        <f t="shared" si="848"/>
        <v>26344.059999999979</v>
      </c>
      <c r="AA2543" s="15"/>
      <c r="AB2543" s="24"/>
      <c r="AC2543" s="15" t="str">
        <f t="shared" si="846"/>
        <v>GIROCONTO PROVV. GENERALI</v>
      </c>
      <c r="AD2543" s="25"/>
      <c r="AE2543" s="62">
        <f t="shared" si="845"/>
        <v>0</v>
      </c>
      <c r="AF2543" s="63">
        <f t="shared" si="841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49"/>
        <v>0</v>
      </c>
      <c r="AP2543" s="15"/>
      <c r="AR2543" s="14"/>
      <c r="AS2543" s="18"/>
      <c r="AT2543" s="16"/>
      <c r="AU2543" s="18">
        <f t="shared" si="850"/>
        <v>0</v>
      </c>
      <c r="AV2543" s="15"/>
      <c r="AX2543" s="14"/>
      <c r="AY2543" s="18"/>
      <c r="AZ2543" s="16"/>
      <c r="BA2543" s="18">
        <f t="shared" si="851"/>
        <v>0</v>
      </c>
      <c r="BB2543" s="15"/>
      <c r="BD2543" s="14"/>
      <c r="BE2543" s="18">
        <f>H2543</f>
        <v>0</v>
      </c>
      <c r="BF2543" s="16"/>
      <c r="BG2543" s="18">
        <f t="shared" si="852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155</v>
      </c>
      <c r="D2544" s="16"/>
      <c r="E2544" s="16"/>
      <c r="F2544" s="1">
        <v>0</v>
      </c>
      <c r="G2544" s="16">
        <v>0</v>
      </c>
      <c r="H2544" s="16"/>
      <c r="I2544" s="4"/>
      <c r="J2544" s="14"/>
      <c r="K2544" s="50" t="s">
        <v>107</v>
      </c>
      <c r="L2544" s="107">
        <v>0</v>
      </c>
      <c r="M2544" s="16" t="s">
        <v>108</v>
      </c>
      <c r="N2544" s="16">
        <v>0</v>
      </c>
      <c r="O2544" s="16"/>
      <c r="P2544" s="18"/>
      <c r="Q2544" s="14"/>
      <c r="R2544" s="49">
        <f>F2544</f>
        <v>0</v>
      </c>
      <c r="S2544" s="16">
        <v>0</v>
      </c>
      <c r="T2544" s="18">
        <f t="shared" si="847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48"/>
        <v>26344.059999999979</v>
      </c>
      <c r="AA2544" s="15"/>
      <c r="AB2544" s="24"/>
      <c r="AC2544" s="64" t="s">
        <v>156</v>
      </c>
      <c r="AD2544" s="65"/>
      <c r="AE2544" s="65">
        <f t="shared" si="845"/>
        <v>0</v>
      </c>
      <c r="AF2544" s="63">
        <f t="shared" si="841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49"/>
        <v>0</v>
      </c>
      <c r="AP2544" s="15"/>
      <c r="AR2544" s="14"/>
      <c r="AS2544" s="18"/>
      <c r="AT2544" s="16">
        <v>0</v>
      </c>
      <c r="AU2544" s="18">
        <f t="shared" si="850"/>
        <v>0</v>
      </c>
      <c r="AV2544" s="15"/>
      <c r="AX2544" s="14"/>
      <c r="AY2544" s="18"/>
      <c r="AZ2544" s="16">
        <v>0</v>
      </c>
      <c r="BA2544" s="18">
        <f t="shared" si="851"/>
        <v>0</v>
      </c>
      <c r="BB2544" s="15"/>
      <c r="BD2544" s="14"/>
      <c r="BE2544" s="18"/>
      <c r="BF2544" s="16">
        <v>0</v>
      </c>
      <c r="BG2544" s="18">
        <f t="shared" si="852"/>
        <v>0</v>
      </c>
      <c r="BH2544" s="15"/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112</v>
      </c>
      <c r="D2545" s="16"/>
      <c r="E2545" s="16"/>
      <c r="F2545" s="16"/>
      <c r="G2545" s="16">
        <v>0</v>
      </c>
      <c r="H2545" s="16"/>
      <c r="I2545" s="4"/>
      <c r="J2545" s="14"/>
      <c r="K2545" s="50" t="s">
        <v>110</v>
      </c>
      <c r="L2545" s="107">
        <f>L2484</f>
        <v>631.5</v>
      </c>
      <c r="M2545" s="16" t="s">
        <v>111</v>
      </c>
      <c r="N2545" s="16">
        <v>40</v>
      </c>
      <c r="O2545" s="16"/>
      <c r="P2545" s="18"/>
      <c r="Q2545" s="14"/>
      <c r="R2545" s="18"/>
      <c r="S2545" s="16">
        <f>G2545</f>
        <v>0</v>
      </c>
      <c r="T2545" s="18">
        <f t="shared" si="847"/>
        <v>97638.799999999988</v>
      </c>
      <c r="U2545" s="15" t="s">
        <v>113</v>
      </c>
      <c r="W2545" s="14"/>
      <c r="X2545" s="18"/>
      <c r="Y2545" s="16">
        <v>0</v>
      </c>
      <c r="Z2545" s="18">
        <f t="shared" si="848"/>
        <v>26344.059999999979</v>
      </c>
      <c r="AA2545" s="15"/>
      <c r="AB2545" s="24"/>
      <c r="AC2545" s="15" t="str">
        <f>C2545</f>
        <v>TASSE</v>
      </c>
      <c r="AD2545" s="25"/>
      <c r="AE2545" s="62">
        <f t="shared" si="845"/>
        <v>0</v>
      </c>
      <c r="AF2545" s="63">
        <f t="shared" si="841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49"/>
        <v>0</v>
      </c>
      <c r="AP2545" s="15"/>
      <c r="AR2545" s="14"/>
      <c r="AS2545" s="18">
        <v>0</v>
      </c>
      <c r="AT2545" s="16">
        <v>0</v>
      </c>
      <c r="AU2545" s="18">
        <f t="shared" si="850"/>
        <v>0</v>
      </c>
      <c r="AV2545" s="15"/>
      <c r="AX2545" s="14"/>
      <c r="AY2545" s="18">
        <v>0</v>
      </c>
      <c r="AZ2545" s="16">
        <v>0</v>
      </c>
      <c r="BA2545" s="18">
        <f t="shared" si="851"/>
        <v>0</v>
      </c>
      <c r="BB2545" s="15"/>
      <c r="BD2545" s="14"/>
      <c r="BE2545" s="18">
        <v>0</v>
      </c>
      <c r="BF2545" s="16">
        <v>0</v>
      </c>
      <c r="BG2545" s="18">
        <f t="shared" si="852"/>
        <v>0</v>
      </c>
      <c r="BH2545" s="15"/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114</v>
      </c>
      <c r="D2546" s="16"/>
      <c r="E2546" s="16"/>
      <c r="F2546" s="16">
        <v>0</v>
      </c>
      <c r="G2546" s="16">
        <v>0</v>
      </c>
      <c r="H2546" s="16"/>
      <c r="I2546" s="4"/>
      <c r="J2546" s="14"/>
      <c r="K2546" s="50"/>
      <c r="L2546" s="107"/>
      <c r="M2546" s="16"/>
      <c r="N2546" s="16"/>
      <c r="O2546" s="16"/>
      <c r="P2546" s="18"/>
      <c r="Q2546" s="14"/>
      <c r="R2546" s="18"/>
      <c r="S2546" s="16">
        <f>G2546</f>
        <v>0</v>
      </c>
      <c r="T2546" s="18">
        <f t="shared" si="847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48"/>
        <v>26344.059999999979</v>
      </c>
      <c r="AA2546" s="15"/>
      <c r="AB2546" s="24"/>
      <c r="AC2546" s="15" t="str">
        <f>C2546</f>
        <v>PREL.  ACC. PER AMM-  GIGI</v>
      </c>
      <c r="AD2546" s="25"/>
      <c r="AE2546" s="62">
        <f t="shared" si="845"/>
        <v>0</v>
      </c>
      <c r="AF2546" s="63">
        <f t="shared" si="841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49"/>
        <v>0</v>
      </c>
      <c r="AP2546" s="15"/>
      <c r="AR2546" s="14"/>
      <c r="AS2546" s="18">
        <v>0</v>
      </c>
      <c r="AT2546" s="16">
        <v>0</v>
      </c>
      <c r="AU2546" s="18">
        <f t="shared" si="850"/>
        <v>0</v>
      </c>
      <c r="AV2546" s="15"/>
      <c r="AX2546" s="14"/>
      <c r="AY2546" s="18">
        <v>0</v>
      </c>
      <c r="AZ2546" s="16">
        <v>0</v>
      </c>
      <c r="BA2546" s="18">
        <f t="shared" si="851"/>
        <v>0</v>
      </c>
      <c r="BB2546" s="15"/>
      <c r="BD2546" s="14"/>
      <c r="BE2546" s="18">
        <v>0</v>
      </c>
      <c r="BF2546" s="16">
        <v>0</v>
      </c>
      <c r="BG2546" s="18">
        <f t="shared" si="852"/>
        <v>0</v>
      </c>
      <c r="BH2546" s="15"/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115</v>
      </c>
      <c r="D2547" s="16"/>
      <c r="E2547" s="16"/>
      <c r="F2547" s="16">
        <v>0</v>
      </c>
      <c r="G2547" s="16">
        <v>0</v>
      </c>
      <c r="H2547" s="16"/>
      <c r="I2547" s="4"/>
      <c r="J2547" s="14"/>
      <c r="K2547" s="50"/>
      <c r="L2547" s="107">
        <v>0</v>
      </c>
      <c r="M2547" s="16"/>
      <c r="N2547" s="16">
        <v>0</v>
      </c>
      <c r="O2547" s="16"/>
      <c r="P2547" s="18"/>
      <c r="Q2547" s="14"/>
      <c r="R2547" s="18">
        <v>0</v>
      </c>
      <c r="S2547" s="16">
        <f>G2547</f>
        <v>0</v>
      </c>
      <c r="T2547" s="18">
        <f t="shared" si="847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48"/>
        <v>26344.059999999979</v>
      </c>
      <c r="AA2547" s="15"/>
      <c r="AB2547" s="24"/>
      <c r="AC2547" s="15" t="str">
        <f>C2547</f>
        <v>PREL.  ACC. PER AMM-. RENZO</v>
      </c>
      <c r="AD2547" s="25"/>
      <c r="AE2547" s="62">
        <f t="shared" si="845"/>
        <v>0</v>
      </c>
      <c r="AF2547" s="63">
        <f t="shared" si="841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49"/>
        <v>0</v>
      </c>
      <c r="AP2547" s="15"/>
      <c r="AR2547" s="14"/>
      <c r="AS2547" s="18">
        <v>0</v>
      </c>
      <c r="AT2547" s="16"/>
      <c r="AU2547" s="18">
        <f t="shared" si="850"/>
        <v>0</v>
      </c>
      <c r="AV2547" s="15"/>
      <c r="AX2547" s="14"/>
      <c r="AY2547" s="18">
        <v>0</v>
      </c>
      <c r="AZ2547" s="16"/>
      <c r="BA2547" s="18">
        <f t="shared" si="851"/>
        <v>0</v>
      </c>
      <c r="BB2547" s="15"/>
      <c r="BD2547" s="14"/>
      <c r="BE2547" s="18">
        <v>0</v>
      </c>
      <c r="BF2547" s="16"/>
      <c r="BG2547" s="18">
        <f t="shared" si="852"/>
        <v>0</v>
      </c>
      <c r="BH2547" s="15"/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/>
      <c r="B2548" s="15"/>
      <c r="C2548" s="15" t="s">
        <v>484</v>
      </c>
      <c r="D2548" s="16"/>
      <c r="E2548" s="16"/>
      <c r="F2548" s="16">
        <v>1219</v>
      </c>
      <c r="G2548" s="16"/>
      <c r="H2548" s="16"/>
      <c r="I2548" s="4"/>
      <c r="J2548" s="14"/>
      <c r="K2548" s="50"/>
      <c r="L2548" s="107">
        <v>0</v>
      </c>
      <c r="M2548" s="16" t="s">
        <v>471</v>
      </c>
      <c r="N2548" s="16">
        <f>N2487</f>
        <v>300.5</v>
      </c>
      <c r="O2548" s="16"/>
      <c r="P2548" s="18"/>
      <c r="Q2548" s="14"/>
      <c r="R2548" s="18">
        <v>0</v>
      </c>
      <c r="S2548" s="16">
        <v>0</v>
      </c>
      <c r="T2548" s="18">
        <f t="shared" si="847"/>
        <v>97638.799999999988</v>
      </c>
      <c r="U2548" s="15"/>
      <c r="W2548" s="14"/>
      <c r="X2548" s="18">
        <f>F2548</f>
        <v>1219</v>
      </c>
      <c r="Y2548" s="16">
        <v>0</v>
      </c>
      <c r="Z2548" s="18">
        <f t="shared" si="848"/>
        <v>27563.059999999979</v>
      </c>
      <c r="AA2548" s="15" t="str">
        <f>C2548</f>
        <v>BONIFICO AGOS   22/2</v>
      </c>
      <c r="AB2548" s="24"/>
      <c r="AC2548" s="15"/>
      <c r="AD2548" s="25"/>
      <c r="AE2548" s="62"/>
      <c r="AF2548" s="63"/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49"/>
        <v>0</v>
      </c>
      <c r="AP2548" s="15"/>
      <c r="AR2548" s="14"/>
      <c r="AS2548" s="18">
        <v>0</v>
      </c>
      <c r="AT2548" s="16"/>
      <c r="AU2548" s="18">
        <f t="shared" si="850"/>
        <v>0</v>
      </c>
      <c r="AV2548" s="15"/>
      <c r="AX2548" s="14"/>
      <c r="AY2548" s="18">
        <v>0</v>
      </c>
      <c r="AZ2548" s="16"/>
      <c r="BA2548" s="18">
        <f t="shared" si="851"/>
        <v>0</v>
      </c>
      <c r="BB2548" s="15"/>
      <c r="BD2548" s="14"/>
      <c r="BE2548" s="18">
        <v>0</v>
      </c>
      <c r="BF2548" s="16"/>
      <c r="BG2548" s="18">
        <f t="shared" si="852"/>
        <v>0</v>
      </c>
      <c r="BH2548" s="15"/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/>
      <c r="C2549" s="15" t="s">
        <v>485</v>
      </c>
      <c r="D2549" s="16"/>
      <c r="E2549" s="16"/>
      <c r="F2549" s="16">
        <v>5829.14</v>
      </c>
      <c r="G2549" s="16"/>
      <c r="H2549" s="16">
        <v>0</v>
      </c>
      <c r="I2549" s="4"/>
      <c r="J2549" s="14"/>
      <c r="K2549" s="50"/>
      <c r="L2549" s="107">
        <v>0</v>
      </c>
      <c r="M2549" s="16" t="s">
        <v>473</v>
      </c>
      <c r="N2549" s="16">
        <f>N2488</f>
        <v>333</v>
      </c>
      <c r="O2549" s="16"/>
      <c r="P2549" s="18"/>
      <c r="Q2549" s="14"/>
      <c r="R2549" s="18">
        <v>0</v>
      </c>
      <c r="S2549" s="16">
        <v>0</v>
      </c>
      <c r="T2549" s="18">
        <f t="shared" si="847"/>
        <v>97638.799999999988</v>
      </c>
      <c r="U2549" s="15"/>
      <c r="W2549" s="14"/>
      <c r="X2549" s="18">
        <f>F2549</f>
        <v>5829.14</v>
      </c>
      <c r="Y2549" s="16"/>
      <c r="Z2549" s="18">
        <f t="shared" si="848"/>
        <v>33392.199999999983</v>
      </c>
      <c r="AA2549" s="15"/>
      <c r="AB2549" s="24"/>
      <c r="AC2549" s="15"/>
      <c r="AD2549" s="25"/>
      <c r="AE2549" s="62"/>
      <c r="AF2549" s="63"/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49"/>
        <v>0</v>
      </c>
      <c r="AP2549" s="15"/>
      <c r="AR2549" s="14"/>
      <c r="AS2549" s="18">
        <v>0</v>
      </c>
      <c r="AT2549" s="16"/>
      <c r="AU2549" s="18">
        <f t="shared" si="850"/>
        <v>0</v>
      </c>
      <c r="AV2549" s="15"/>
      <c r="AX2549" s="14"/>
      <c r="AY2549" s="18">
        <v>0</v>
      </c>
      <c r="AZ2549" s="16"/>
      <c r="BA2549" s="18">
        <f t="shared" si="851"/>
        <v>0</v>
      </c>
      <c r="BB2549" s="15"/>
      <c r="BD2549" s="14"/>
      <c r="BE2549" s="18">
        <v>0</v>
      </c>
      <c r="BF2549" s="16"/>
      <c r="BG2549" s="18">
        <f t="shared" si="852"/>
        <v>0</v>
      </c>
      <c r="BH2549" s="15"/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/>
      <c r="B2550" s="15"/>
      <c r="C2550" s="15" t="s">
        <v>486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481</v>
      </c>
      <c r="L2550" s="107">
        <v>235.5</v>
      </c>
      <c r="M2550" s="16" t="s">
        <v>487</v>
      </c>
      <c r="N2550" s="16">
        <v>1334</v>
      </c>
      <c r="O2550" s="16"/>
      <c r="P2550" s="18"/>
      <c r="Q2550" s="14"/>
      <c r="R2550" s="18">
        <v>0</v>
      </c>
      <c r="S2550" s="16">
        <v>0</v>
      </c>
      <c r="T2550" s="18">
        <f t="shared" si="847"/>
        <v>97638.799999999988</v>
      </c>
      <c r="U2550" s="15"/>
      <c r="W2550" s="14"/>
      <c r="X2550" s="18">
        <f>F2550</f>
        <v>0</v>
      </c>
      <c r="Y2550" s="16"/>
      <c r="Z2550" s="18">
        <f t="shared" si="848"/>
        <v>33392.199999999983</v>
      </c>
      <c r="AA2550" s="15"/>
      <c r="AB2550" s="24"/>
      <c r="AC2550" s="15"/>
      <c r="AD2550" s="25"/>
      <c r="AE2550" s="62"/>
      <c r="AF2550" s="63"/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49"/>
        <v>0</v>
      </c>
      <c r="AP2550" s="15"/>
      <c r="AR2550" s="14"/>
      <c r="AS2550" s="18">
        <v>0</v>
      </c>
      <c r="AT2550" s="16"/>
      <c r="AU2550" s="18">
        <f t="shared" si="850"/>
        <v>0</v>
      </c>
      <c r="AV2550" s="15"/>
      <c r="AX2550" s="14"/>
      <c r="AY2550" s="18">
        <v>0</v>
      </c>
      <c r="AZ2550" s="16"/>
      <c r="BA2550" s="18">
        <f t="shared" si="851"/>
        <v>0</v>
      </c>
      <c r="BB2550" s="15"/>
      <c r="BD2550" s="14"/>
      <c r="BE2550" s="18">
        <v>0</v>
      </c>
      <c r="BF2550" s="16"/>
      <c r="BG2550" s="18">
        <f t="shared" si="852"/>
        <v>0</v>
      </c>
      <c r="BH2550" s="15"/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116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488</v>
      </c>
      <c r="N2551" s="16">
        <v>64.510000000000005</v>
      </c>
      <c r="O2551" s="16"/>
      <c r="P2551" s="18"/>
      <c r="Q2551" s="14"/>
      <c r="R2551" s="18">
        <v>0</v>
      </c>
      <c r="S2551" s="16">
        <v>0</v>
      </c>
      <c r="T2551" s="18">
        <f t="shared" si="847"/>
        <v>97638.799999999988</v>
      </c>
      <c r="U2551" s="15"/>
      <c r="W2551" s="14"/>
      <c r="X2551" s="18">
        <f>F2551</f>
        <v>0</v>
      </c>
      <c r="Y2551" s="16">
        <v>0</v>
      </c>
      <c r="Z2551" s="18">
        <f t="shared" si="848"/>
        <v>33392.199999999983</v>
      </c>
      <c r="AA2551" s="15" t="str">
        <f>C2551</f>
        <v>VERSAMENTO</v>
      </c>
      <c r="AB2551" s="24"/>
      <c r="AC2551" s="15"/>
      <c r="AD2551" s="25"/>
      <c r="AE2551" s="62"/>
      <c r="AF2551" s="63"/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49"/>
        <v>0</v>
      </c>
      <c r="AP2551" s="15"/>
      <c r="AR2551" s="14"/>
      <c r="AS2551" s="18">
        <v>0</v>
      </c>
      <c r="AT2551" s="16"/>
      <c r="AU2551" s="18">
        <f t="shared" si="850"/>
        <v>0</v>
      </c>
      <c r="AV2551" s="15"/>
      <c r="AX2551" s="14"/>
      <c r="AY2551" s="18">
        <v>0</v>
      </c>
      <c r="AZ2551" s="16"/>
      <c r="BA2551" s="18">
        <f t="shared" si="851"/>
        <v>0</v>
      </c>
      <c r="BB2551" s="15"/>
      <c r="BD2551" s="14"/>
      <c r="BE2551" s="18">
        <v>0</v>
      </c>
      <c r="BF2551" s="16"/>
      <c r="BG2551" s="18">
        <f t="shared" si="852"/>
        <v>0</v>
      </c>
      <c r="BH2551" s="15"/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116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119</v>
      </c>
      <c r="L2552" s="16">
        <f>SUM(L2539:L2551)</f>
        <v>981.5</v>
      </c>
      <c r="M2552" s="16"/>
      <c r="N2552" s="16">
        <v>0</v>
      </c>
      <c r="O2552" s="16"/>
      <c r="P2552" s="18"/>
      <c r="Q2552" s="14"/>
      <c r="R2552" s="18">
        <v>0</v>
      </c>
      <c r="S2552" s="16"/>
      <c r="T2552" s="18">
        <f t="shared" si="847"/>
        <v>97638.799999999988</v>
      </c>
      <c r="U2552" s="15"/>
      <c r="W2552" s="14"/>
      <c r="X2552" s="18">
        <v>0</v>
      </c>
      <c r="Y2552" s="16"/>
      <c r="Z2552" s="18">
        <f t="shared" si="848"/>
        <v>33392.199999999983</v>
      </c>
      <c r="AA2552" s="15" t="str">
        <f>C2552</f>
        <v>VERSAMENTO</v>
      </c>
      <c r="AB2552" s="24"/>
      <c r="AC2552" s="15"/>
      <c r="AD2552" s="25"/>
      <c r="AE2552" s="62"/>
      <c r="AF2552" s="63"/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49"/>
        <v>0</v>
      </c>
      <c r="AP2552" s="15"/>
      <c r="AR2552" s="14"/>
      <c r="AS2552" s="18">
        <v>0</v>
      </c>
      <c r="AT2552" s="16"/>
      <c r="AU2552" s="18">
        <f t="shared" si="850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851"/>
        <v>0</v>
      </c>
      <c r="BB2552" s="15"/>
      <c r="BD2552" s="14"/>
      <c r="BE2552" s="18">
        <v>0</v>
      </c>
      <c r="BF2552" s="16"/>
      <c r="BG2552" s="18">
        <f t="shared" si="852"/>
        <v>0</v>
      </c>
      <c r="BH2552" s="15"/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175</v>
      </c>
      <c r="D2553" s="16"/>
      <c r="E2553" s="16"/>
      <c r="F2553" s="16"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10228</v>
      </c>
      <c r="M2553" s="44"/>
      <c r="N2553" s="16">
        <v>0</v>
      </c>
      <c r="O2553" s="16"/>
      <c r="P2553" s="18"/>
      <c r="Q2553" s="14"/>
      <c r="R2553" s="18">
        <v>0</v>
      </c>
      <c r="S2553" s="16"/>
      <c r="T2553" s="18">
        <f t="shared" si="847"/>
        <v>97638.799999999988</v>
      </c>
      <c r="U2553" s="15"/>
      <c r="W2553" s="14"/>
      <c r="X2553" s="18">
        <f>F2553</f>
        <v>10443</v>
      </c>
      <c r="Y2553" s="16">
        <f>G2553</f>
        <v>0</v>
      </c>
      <c r="Z2553" s="18">
        <f t="shared" si="848"/>
        <v>43835.199999999983</v>
      </c>
      <c r="AA2553" s="15" t="str">
        <f>C2553</f>
        <v>BONIFICI</v>
      </c>
      <c r="AB2553" s="24"/>
      <c r="AC2553" s="15"/>
      <c r="AD2553" s="25"/>
      <c r="AE2553" s="62"/>
      <c r="AF2553" s="63"/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49"/>
        <v>0</v>
      </c>
      <c r="AP2553" s="15"/>
      <c r="AR2553" s="14"/>
      <c r="AS2553" s="18">
        <v>0</v>
      </c>
      <c r="AT2553" s="16"/>
      <c r="AU2553" s="18">
        <f t="shared" si="850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1"/>
        <v>0</v>
      </c>
      <c r="BB2553" s="15"/>
      <c r="BD2553" s="14"/>
      <c r="BE2553" s="18">
        <v>0</v>
      </c>
      <c r="BF2553" s="16"/>
      <c r="BG2553" s="18">
        <f t="shared" si="852"/>
        <v>0</v>
      </c>
      <c r="BH2553" s="15"/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120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-150</v>
      </c>
      <c r="I2554" s="4"/>
      <c r="J2554" s="14"/>
      <c r="K2554" s="53">
        <f>A2503</f>
        <v>45348</v>
      </c>
      <c r="L2554" s="3">
        <f>D2503+D2504-E2508+D2505-E2505+D2508-E2503+B2506</f>
        <v>25263.909999999996</v>
      </c>
      <c r="M2554" s="3" t="s">
        <v>489</v>
      </c>
      <c r="N2554" s="3">
        <v>-41</v>
      </c>
      <c r="O2554" s="16"/>
      <c r="P2554" s="18"/>
      <c r="Q2554" s="14"/>
      <c r="R2554" s="18"/>
      <c r="S2554" s="16"/>
      <c r="T2554" s="18">
        <f t="shared" si="847"/>
        <v>97638.799999999988</v>
      </c>
      <c r="U2554" s="15"/>
      <c r="W2554" s="14"/>
      <c r="X2554" s="18"/>
      <c r="Y2554" s="1">
        <f>G2554</f>
        <v>0</v>
      </c>
      <c r="Z2554" s="18">
        <f t="shared" si="848"/>
        <v>43835.199999999983</v>
      </c>
      <c r="AA2554" s="15" t="str">
        <f>C2554</f>
        <v>PREL .PROVVIGIONI MATURATE</v>
      </c>
      <c r="AB2554" s="24"/>
      <c r="AC2554" s="15" t="s">
        <v>163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49"/>
        <v>0</v>
      </c>
      <c r="AP2554" s="15"/>
      <c r="AR2554" s="14"/>
      <c r="AS2554" s="18"/>
      <c r="AT2554" s="25">
        <v>0</v>
      </c>
      <c r="AU2554" s="18">
        <f t="shared" si="850"/>
        <v>0</v>
      </c>
      <c r="AV2554" s="15"/>
      <c r="AX2554" s="14"/>
      <c r="AY2554" s="18"/>
      <c r="AZ2554" s="25">
        <v>0</v>
      </c>
      <c r="BA2554" s="18">
        <f t="shared" si="851"/>
        <v>0</v>
      </c>
      <c r="BB2554" s="15"/>
      <c r="BD2554" s="14"/>
      <c r="BE2554" s="18"/>
      <c r="BF2554" s="25">
        <v>0</v>
      </c>
      <c r="BG2554" s="18">
        <f t="shared" si="852"/>
        <v>0</v>
      </c>
      <c r="BH2554" s="15"/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121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/>
      <c r="N2555" s="16"/>
      <c r="O2555" s="16"/>
      <c r="P2555" s="18"/>
      <c r="Q2555" s="14"/>
      <c r="R2555" s="18"/>
      <c r="S2555" s="16">
        <f>G2555</f>
        <v>0</v>
      </c>
      <c r="T2555" s="18">
        <f t="shared" si="847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48"/>
        <v>43835.199999999983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49"/>
        <v>0</v>
      </c>
      <c r="AP2555" s="15"/>
      <c r="AR2555" s="14"/>
      <c r="AS2555" s="18"/>
      <c r="AT2555" s="16"/>
      <c r="AU2555" s="18">
        <f t="shared" si="850"/>
        <v>0</v>
      </c>
      <c r="AV2555" s="15"/>
      <c r="AX2555" s="14"/>
      <c r="AY2555" s="18"/>
      <c r="AZ2555" s="16"/>
      <c r="BA2555" s="18">
        <f t="shared" si="851"/>
        <v>0</v>
      </c>
      <c r="BB2555" s="15"/>
      <c r="BD2555" s="14"/>
      <c r="BE2555" s="18"/>
      <c r="BF2555" s="16"/>
      <c r="BG2555" s="18">
        <f t="shared" si="852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/>
      <c r="B2556" s="15"/>
      <c r="C2556" s="15" t="s">
        <v>122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47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48"/>
        <v>43835.199999999983</v>
      </c>
      <c r="AA2556" s="15"/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49"/>
        <v>0</v>
      </c>
      <c r="AP2556" s="15"/>
      <c r="AR2556" s="14"/>
      <c r="AS2556" s="18"/>
      <c r="AT2556" s="16">
        <v>0</v>
      </c>
      <c r="AU2556" s="18">
        <f t="shared" si="850"/>
        <v>0</v>
      </c>
      <c r="AV2556" s="15"/>
      <c r="AX2556" s="14"/>
      <c r="AY2556" s="18"/>
      <c r="AZ2556" s="16">
        <v>0</v>
      </c>
      <c r="BA2556" s="18">
        <f t="shared" si="851"/>
        <v>0</v>
      </c>
      <c r="BB2556" s="15"/>
      <c r="BD2556" s="14"/>
      <c r="BE2556" s="18"/>
      <c r="BF2556" s="16">
        <v>0</v>
      </c>
      <c r="BG2556" s="18">
        <f t="shared" si="852"/>
        <v>0</v>
      </c>
      <c r="BH2556" s="15"/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/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123</v>
      </c>
      <c r="L2557" s="3">
        <f>SUM(L2537:L2551)+N2536+L2553+L2554</f>
        <v>177947.40999999997</v>
      </c>
      <c r="M2557" s="3">
        <f>SUM(O2506:O2525)+N2535</f>
        <v>98707.24</v>
      </c>
      <c r="N2557" s="16"/>
      <c r="O2557" s="16"/>
      <c r="P2557" s="18"/>
      <c r="Q2557" s="14"/>
      <c r="R2557" s="18"/>
      <c r="S2557" s="16">
        <v>0</v>
      </c>
      <c r="T2557" s="18">
        <f t="shared" si="847"/>
        <v>97638.799999999988</v>
      </c>
      <c r="U2557" s="15"/>
      <c r="W2557" s="14"/>
      <c r="X2557" s="18">
        <v>0</v>
      </c>
      <c r="Y2557" s="16">
        <v>0</v>
      </c>
      <c r="Z2557" s="18">
        <f t="shared" si="848"/>
        <v>43835.199999999983</v>
      </c>
      <c r="AA2557" s="15"/>
      <c r="AB2557" s="24"/>
      <c r="AC2557" s="15">
        <f>C2557</f>
        <v>0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119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49"/>
        <v>0</v>
      </c>
      <c r="AP2557" s="15"/>
      <c r="AR2557" s="14"/>
      <c r="AS2557" s="18"/>
      <c r="AT2557" s="16">
        <v>0</v>
      </c>
      <c r="AU2557" s="18">
        <f t="shared" si="850"/>
        <v>0</v>
      </c>
      <c r="AV2557" s="16"/>
      <c r="AX2557" s="14"/>
      <c r="AY2557" s="18"/>
      <c r="AZ2557" s="16">
        <v>0</v>
      </c>
      <c r="BA2557" s="18">
        <f t="shared" si="851"/>
        <v>0</v>
      </c>
      <c r="BB2557" s="15"/>
      <c r="BD2557" s="14"/>
      <c r="BE2557" s="18"/>
      <c r="BF2557" s="16">
        <v>0</v>
      </c>
      <c r="BG2557" s="18">
        <f t="shared" si="852"/>
        <v>0</v>
      </c>
      <c r="BH2557" s="15"/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146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-6845.4899999999961</v>
      </c>
      <c r="J2558" s="14"/>
      <c r="K2558" s="6" t="s">
        <v>124</v>
      </c>
      <c r="L2558" s="3">
        <f>L2557-M2557</f>
        <v>79240.169999999969</v>
      </c>
      <c r="M2558" s="16"/>
      <c r="N2558" s="16"/>
      <c r="O2558" s="16"/>
      <c r="P2558" s="18"/>
      <c r="Q2558" s="14"/>
      <c r="R2558" s="18"/>
      <c r="S2558" s="16">
        <v>0</v>
      </c>
      <c r="T2558" s="18">
        <f t="shared" si="847"/>
        <v>97638.799999999988</v>
      </c>
      <c r="U2558" s="15"/>
      <c r="W2558" s="14"/>
      <c r="X2558" s="18"/>
      <c r="Y2558" s="16">
        <v>0</v>
      </c>
      <c r="Z2558" s="18">
        <f t="shared" si="848"/>
        <v>43835.199999999983</v>
      </c>
      <c r="AA2558" s="15"/>
      <c r="AB2558" s="24"/>
      <c r="AC2558" s="71" t="s">
        <v>201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125</v>
      </c>
      <c r="AI2558" s="26"/>
      <c r="AJ2558" s="25">
        <f>SUM(AJ2504:AJ2557)</f>
        <v>0</v>
      </c>
      <c r="AL2558" s="14"/>
      <c r="AM2558" s="18"/>
      <c r="AN2558" s="16"/>
      <c r="AO2558" s="18">
        <f t="shared" si="849"/>
        <v>0</v>
      </c>
      <c r="AP2558" s="15"/>
      <c r="AR2558" s="14"/>
      <c r="AS2558" s="18"/>
      <c r="AT2558" s="16">
        <v>0</v>
      </c>
      <c r="AU2558" s="18">
        <f t="shared" si="850"/>
        <v>0</v>
      </c>
      <c r="AV2558" s="15"/>
      <c r="AX2558" s="14"/>
      <c r="AY2558" s="18"/>
      <c r="AZ2558" s="16"/>
      <c r="BA2558" s="18">
        <f t="shared" si="851"/>
        <v>0</v>
      </c>
      <c r="BB2558" s="15"/>
      <c r="BD2558" s="14"/>
      <c r="BE2558" s="18"/>
      <c r="BF2558" s="16"/>
      <c r="BG2558" s="18">
        <f t="shared" si="852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148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227860.03</v>
      </c>
      <c r="M2559" s="16"/>
      <c r="N2559" s="16"/>
      <c r="O2559" s="56"/>
      <c r="P2559" s="18"/>
      <c r="Q2559" s="14"/>
      <c r="R2559" s="18"/>
      <c r="S2559" s="16">
        <v>0</v>
      </c>
      <c r="T2559" s="18">
        <f t="shared" si="847"/>
        <v>97638.799999999988</v>
      </c>
      <c r="U2559" s="15"/>
      <c r="W2559" s="14"/>
      <c r="X2559" s="18">
        <v>0</v>
      </c>
      <c r="Y2559" s="16">
        <v>0</v>
      </c>
      <c r="Z2559" s="18">
        <f t="shared" si="848"/>
        <v>43835.199999999983</v>
      </c>
      <c r="AA2559" s="15"/>
      <c r="AB2559" s="24"/>
      <c r="AC2559" s="71" t="s">
        <v>167</v>
      </c>
      <c r="AD2559" s="65"/>
      <c r="AE2559" s="65">
        <f>G2559</f>
        <v>0</v>
      </c>
      <c r="AF2559" s="63">
        <f>AF2498+AD2503+AD2504</f>
        <v>102860.46999999999</v>
      </c>
      <c r="AG2559" s="25"/>
      <c r="AH2559" s="24"/>
      <c r="AI2559" s="26"/>
      <c r="AJ2559" s="25"/>
      <c r="AL2559" s="14"/>
      <c r="AM2559" s="18"/>
      <c r="AN2559" s="16"/>
      <c r="AO2559" s="18">
        <f t="shared" si="849"/>
        <v>0</v>
      </c>
      <c r="AP2559" s="15"/>
      <c r="AR2559" s="14"/>
      <c r="AS2559" s="18"/>
      <c r="AT2559" s="16"/>
      <c r="AU2559" s="18">
        <f t="shared" si="850"/>
        <v>0</v>
      </c>
      <c r="AV2559" s="15"/>
      <c r="AX2559" s="14"/>
      <c r="AY2559" s="18"/>
      <c r="AZ2559" s="16"/>
      <c r="BA2559" s="18">
        <f t="shared" si="851"/>
        <v>0</v>
      </c>
      <c r="BB2559" s="15"/>
      <c r="BD2559" s="14"/>
      <c r="BE2559" s="18"/>
      <c r="BF2559" s="16"/>
      <c r="BG2559" s="18">
        <f t="shared" si="852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97209.209999999977</v>
      </c>
      <c r="B2560" s="44">
        <f>D2508-D2510+B2499</f>
        <v>0</v>
      </c>
      <c r="C2560" s="57" t="s">
        <v>127</v>
      </c>
      <c r="D2560" s="44">
        <f>D2503-D2506-E2503+D2499</f>
        <v>97803.73000000001</v>
      </c>
      <c r="E2560" s="44">
        <f>D2504-D2509+E2499</f>
        <v>30780.640000000003</v>
      </c>
      <c r="F2560" s="72">
        <f>D2506+D2507+D2509+F2499-E2507</f>
        <v>25030.11</v>
      </c>
      <c r="G2560" s="81">
        <f>D2506+D2507-E2507+D2509+G2499</f>
        <v>25030.11</v>
      </c>
      <c r="H2560" s="44">
        <f>G2554+G2553+H2499</f>
        <v>31184.519999999997</v>
      </c>
      <c r="I2560" s="79">
        <f>G2560-H2560</f>
        <v>-6154.4099999999962</v>
      </c>
      <c r="J2560" s="58"/>
      <c r="K2560" s="6" t="s">
        <v>128</v>
      </c>
      <c r="L2560" s="3">
        <f>L2558-L2559</f>
        <v>-148619.86000000004</v>
      </c>
      <c r="M2560" s="27" t="s">
        <v>168</v>
      </c>
      <c r="N2560" s="27">
        <f>O2560-L2559</f>
        <v>-158794.01</v>
      </c>
      <c r="O2560" s="44">
        <f>Z2560+AU2560+N2536+SUM(L2539:L2550)+SUM(N2540:N2550)+L2554-D2506-D2509-D2505+E2507</f>
        <v>69066.019999999975</v>
      </c>
      <c r="P2560" s="18"/>
      <c r="Q2560" s="58"/>
      <c r="R2560" s="59"/>
      <c r="S2560" s="44"/>
      <c r="T2560" s="59">
        <f t="shared" si="847"/>
        <v>97638.799999999988</v>
      </c>
      <c r="U2560" s="57"/>
      <c r="W2560" s="58"/>
      <c r="X2560" s="59"/>
      <c r="Y2560" s="44">
        <v>0</v>
      </c>
      <c r="Z2560" s="59">
        <f t="shared" si="848"/>
        <v>43835.199999999983</v>
      </c>
      <c r="AA2560" s="57"/>
      <c r="AB2560" s="60"/>
      <c r="AC2560" s="60" t="s">
        <v>129</v>
      </c>
      <c r="AD2560" s="23">
        <f>SUM(AD2503:AD2559)-SUM(AE2503:AE2557)+AD2499</f>
        <v>31115.540000000008</v>
      </c>
      <c r="AE2560" s="23">
        <f>AF2546+AF2547</f>
        <v>11860</v>
      </c>
      <c r="AF2560" s="23">
        <f>AD2560+AE2560</f>
        <v>42975.540000000008</v>
      </c>
      <c r="AG2560" s="23" t="s">
        <v>169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49"/>
        <v>0</v>
      </c>
      <c r="AP2560" s="57"/>
      <c r="AR2560" s="58"/>
      <c r="AS2560" s="59"/>
      <c r="AT2560" s="44"/>
      <c r="AU2560" s="59">
        <f t="shared" si="850"/>
        <v>0</v>
      </c>
      <c r="AV2560" s="57"/>
      <c r="AX2560" s="58"/>
      <c r="AY2560" s="59"/>
      <c r="AZ2560" s="44"/>
      <c r="BA2560" s="59">
        <f t="shared" si="851"/>
        <v>0</v>
      </c>
      <c r="BB2560" s="57"/>
      <c r="BD2560" s="58"/>
      <c r="BE2560" s="59"/>
      <c r="BF2560" s="44"/>
      <c r="BG2560" s="59">
        <f t="shared" si="852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202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/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130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170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171</v>
      </c>
      <c r="BP2563" s="8" t="s">
        <v>0</v>
      </c>
      <c r="BQ2563" s="9" t="s">
        <v>172</v>
      </c>
    </row>
    <row r="2564" spans="1:69" ht="16.8" customHeight="1" x14ac:dyDescent="0.35">
      <c r="A2564" s="14">
        <v>45349</v>
      </c>
      <c r="B2564" s="15" t="s">
        <v>173</v>
      </c>
      <c r="C2564" s="15" t="s">
        <v>177</v>
      </c>
      <c r="D2564" s="16">
        <v>11248.84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1613.85</v>
      </c>
      <c r="M2564" s="16"/>
      <c r="N2564" s="82">
        <f>L2564+L2565-M2565</f>
        <v>1613.85</v>
      </c>
      <c r="O2564" s="80">
        <f>D2567+D2570+D2568-E2568-E2567+O2503</f>
        <v>98564.07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43835.199999999983</v>
      </c>
      <c r="AA2564" s="15"/>
      <c r="AB2564" s="19">
        <f>A2564</f>
        <v>45349</v>
      </c>
      <c r="AC2564" s="12" t="s">
        <v>25</v>
      </c>
      <c r="AD2564" s="11">
        <f>N2564</f>
        <v>1613.85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175</v>
      </c>
      <c r="BM2564" s="88">
        <f>BK2564</f>
        <v>45349</v>
      </c>
      <c r="BN2564" s="24" t="s">
        <v>175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179</v>
      </c>
      <c r="D2565" s="16">
        <v>1546.97</v>
      </c>
      <c r="E2565" s="16"/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53">(R2565-S2565)+T2564</f>
        <v>97638.799999999988</v>
      </c>
      <c r="U2565" s="15"/>
      <c r="W2565" s="14"/>
      <c r="X2565" s="18"/>
      <c r="Y2565" s="16"/>
      <c r="Z2565" s="18">
        <f t="shared" ref="Z2565:Z2596" si="854">(X2565-Y2565)+Z2564</f>
        <v>43835.199999999983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55">(AM2565-AN2565)+AO2564</f>
        <v>0</v>
      </c>
      <c r="AP2565" s="15"/>
      <c r="AR2565" s="14"/>
      <c r="AS2565" s="18"/>
      <c r="AT2565" s="16"/>
      <c r="AU2565" s="18">
        <f t="shared" ref="AU2565:AU2596" si="856">(AS2565-AT2565)+AU2564</f>
        <v>0</v>
      </c>
      <c r="AV2565" s="15"/>
      <c r="AX2565" s="14"/>
      <c r="AY2565" s="18"/>
      <c r="AZ2565" s="16"/>
      <c r="BA2565" s="18">
        <f t="shared" ref="BA2565:BA2596" si="857">(AY2565-AZ2565)+BA2564</f>
        <v>0</v>
      </c>
      <c r="BB2565" s="15"/>
      <c r="BD2565" s="14"/>
      <c r="BE2565" s="18"/>
      <c r="BF2565" s="16"/>
      <c r="BG2565" s="18">
        <f t="shared" ref="BG2565:BG2596" si="858">(BE2565-BF2565)+BG2564</f>
        <v>0</v>
      </c>
      <c r="BH2565" s="15"/>
      <c r="BJ2565" s="86">
        <v>0</v>
      </c>
      <c r="BK2565" s="90"/>
      <c r="BL2565" s="24">
        <v>0</v>
      </c>
      <c r="BM2565" s="91"/>
      <c r="BN2565" s="24">
        <v>0</v>
      </c>
      <c r="BO2565" s="24">
        <v>0</v>
      </c>
      <c r="BP2565" s="91"/>
      <c r="BQ2565" s="124"/>
    </row>
    <row r="2566" spans="1:69" ht="16.8" customHeight="1" x14ac:dyDescent="0.35">
      <c r="A2566" s="15"/>
      <c r="B2566" s="15"/>
      <c r="C2566" s="15" t="s">
        <v>177</v>
      </c>
      <c r="D2566" s="16">
        <v>10523.83</v>
      </c>
      <c r="E2566" s="16">
        <v>319.99</v>
      </c>
      <c r="F2566" s="16"/>
      <c r="G2566" s="16"/>
      <c r="H2566" s="103">
        <f>D2567+H2505</f>
        <v>111.08</v>
      </c>
      <c r="I2566" s="4"/>
      <c r="J2566" s="14"/>
      <c r="K2566" s="17" t="s">
        <v>35</v>
      </c>
      <c r="L2566" s="16">
        <f>D2564+D2565+D2566+D2569-D2567-D2568-D2570-D2571-E2566-E2564+B2567</f>
        <v>21385.8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53"/>
        <v>97638.799999999988</v>
      </c>
      <c r="U2566" s="15"/>
      <c r="W2566" s="14"/>
      <c r="X2566" s="18"/>
      <c r="Y2566" s="16"/>
      <c r="Z2566" s="18">
        <f t="shared" si="854"/>
        <v>43835.199999999983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55"/>
        <v>0</v>
      </c>
      <c r="AP2566" s="15"/>
      <c r="AR2566" s="14"/>
      <c r="AS2566" s="18"/>
      <c r="AT2566" s="16"/>
      <c r="AU2566" s="18">
        <f t="shared" si="856"/>
        <v>0</v>
      </c>
      <c r="AV2566" s="15"/>
      <c r="AX2566" s="14"/>
      <c r="AY2566" s="18"/>
      <c r="AZ2566" s="16"/>
      <c r="BA2566" s="18">
        <f t="shared" si="857"/>
        <v>0</v>
      </c>
      <c r="BB2566" s="15"/>
      <c r="BD2566" s="14"/>
      <c r="BE2566" s="18"/>
      <c r="BF2566" s="16"/>
      <c r="BG2566" s="18">
        <f t="shared" si="858"/>
        <v>0</v>
      </c>
      <c r="BH2566" s="15"/>
      <c r="BJ2566" s="86">
        <v>0</v>
      </c>
      <c r="BK2566" s="90"/>
      <c r="BL2566" s="24">
        <v>0</v>
      </c>
      <c r="BM2566" s="91"/>
      <c r="BN2566" s="24">
        <v>0</v>
      </c>
      <c r="BO2566" s="24">
        <v>0</v>
      </c>
      <c r="BP2566" s="91"/>
      <c r="BQ2566" s="124"/>
    </row>
    <row r="2567" spans="1:69" ht="16.8" customHeight="1" x14ac:dyDescent="0.35">
      <c r="A2567" s="15"/>
      <c r="B2567" s="15">
        <v>0</v>
      </c>
      <c r="C2567" s="15" t="s">
        <v>178</v>
      </c>
      <c r="D2567" s="16">
        <v>0</v>
      </c>
      <c r="E2567" s="16"/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161.38499999999999</v>
      </c>
      <c r="N2567" s="16">
        <f>G2606</f>
        <v>0</v>
      </c>
      <c r="O2567" s="16">
        <f t="shared" ref="O2567:O2586" si="859">O2506+M2567-N2567</f>
        <v>29316.332000000006</v>
      </c>
      <c r="P2567" s="18">
        <f t="shared" ref="P2567:P2586" si="860">P2506+M2567</f>
        <v>10447.432000000001</v>
      </c>
      <c r="Q2567" s="14"/>
      <c r="R2567" s="18"/>
      <c r="S2567" s="16"/>
      <c r="T2567" s="18">
        <f t="shared" si="853"/>
        <v>97638.799999999988</v>
      </c>
      <c r="U2567" s="15"/>
      <c r="W2567" s="14"/>
      <c r="X2567" s="18"/>
      <c r="Y2567" s="16"/>
      <c r="Z2567" s="18">
        <f t="shared" si="854"/>
        <v>43835.199999999983</v>
      </c>
      <c r="AA2567" s="15"/>
      <c r="AB2567" s="24"/>
      <c r="AC2567" s="24"/>
      <c r="AD2567" s="25"/>
      <c r="AE2567" s="25"/>
      <c r="AF2567" s="25"/>
      <c r="AG2567" s="25"/>
      <c r="AH2567" s="17"/>
      <c r="AI2567" s="16">
        <v>0</v>
      </c>
      <c r="AJ2567" s="25"/>
      <c r="AL2567" s="14"/>
      <c r="AM2567" s="18"/>
      <c r="AN2567" s="16"/>
      <c r="AO2567" s="18">
        <f t="shared" si="855"/>
        <v>0</v>
      </c>
      <c r="AP2567" s="15"/>
      <c r="AR2567" s="14"/>
      <c r="AS2567" s="18"/>
      <c r="AT2567" s="16"/>
      <c r="AU2567" s="18">
        <f t="shared" si="856"/>
        <v>0</v>
      </c>
      <c r="AV2567" s="15"/>
      <c r="AX2567" s="14"/>
      <c r="AY2567" s="18"/>
      <c r="AZ2567" s="16"/>
      <c r="BA2567" s="18">
        <f t="shared" si="857"/>
        <v>0</v>
      </c>
      <c r="BB2567" s="15"/>
      <c r="BD2567" s="14"/>
      <c r="BE2567" s="18"/>
      <c r="BF2567" s="16"/>
      <c r="BG2567" s="18">
        <f t="shared" si="858"/>
        <v>0</v>
      </c>
      <c r="BH2567" s="15"/>
      <c r="BJ2567" s="86">
        <v>0</v>
      </c>
      <c r="BK2567" s="90"/>
      <c r="BL2567" s="24">
        <v>0</v>
      </c>
      <c r="BM2567" s="91"/>
      <c r="BN2567" s="24">
        <v>0</v>
      </c>
      <c r="BO2567" s="24">
        <v>0</v>
      </c>
      <c r="BP2567" s="91"/>
      <c r="BQ2567" s="124"/>
    </row>
    <row r="2568" spans="1:69" ht="16.8" customHeight="1" x14ac:dyDescent="0.35">
      <c r="A2568" s="15"/>
      <c r="B2568" s="16">
        <f>B2567+B2507</f>
        <v>2066.4499999999998</v>
      </c>
      <c r="C2568" s="15" t="s">
        <v>179</v>
      </c>
      <c r="D2568" s="16">
        <v>1613.85</v>
      </c>
      <c r="E2568" s="16">
        <v>0</v>
      </c>
      <c r="F2568" s="16"/>
      <c r="G2568" s="16"/>
      <c r="H2568" s="103">
        <f>D2568+H2507</f>
        <v>6048.85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135.07924499999999</v>
      </c>
      <c r="N2568" s="16">
        <f>D2576</f>
        <v>0</v>
      </c>
      <c r="O2568" s="16">
        <f t="shared" si="859"/>
        <v>-34161.199416000003</v>
      </c>
      <c r="P2568" s="18">
        <f t="shared" si="860"/>
        <v>8744.5005839999994</v>
      </c>
      <c r="Q2568" s="14"/>
      <c r="R2568" s="18"/>
      <c r="S2568" s="16"/>
      <c r="T2568" s="18">
        <f t="shared" si="853"/>
        <v>97638.799999999988</v>
      </c>
      <c r="U2568" s="15"/>
      <c r="W2568" s="14"/>
      <c r="X2568" s="18"/>
      <c r="Y2568" s="16"/>
      <c r="Z2568" s="18">
        <f t="shared" si="854"/>
        <v>43835.199999999983</v>
      </c>
      <c r="AA2568" s="15"/>
      <c r="AB2568" s="24"/>
      <c r="AC2568" s="17"/>
      <c r="AD2568" s="25"/>
      <c r="AE2568" s="25"/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55"/>
        <v>0</v>
      </c>
      <c r="AP2568" s="15"/>
      <c r="AR2568" s="14"/>
      <c r="AS2568" s="18"/>
      <c r="AT2568" s="16"/>
      <c r="AU2568" s="18">
        <f t="shared" si="856"/>
        <v>0</v>
      </c>
      <c r="AV2568" s="15"/>
      <c r="AX2568" s="14"/>
      <c r="AY2568" s="18"/>
      <c r="AZ2568" s="16"/>
      <c r="BA2568" s="18">
        <f t="shared" si="857"/>
        <v>0</v>
      </c>
      <c r="BB2568" s="15"/>
      <c r="BD2568" s="14"/>
      <c r="BE2568" s="18"/>
      <c r="BF2568" s="16"/>
      <c r="BG2568" s="18">
        <f t="shared" si="858"/>
        <v>0</v>
      </c>
      <c r="BH2568" s="15"/>
      <c r="BJ2568" s="86">
        <v>0</v>
      </c>
      <c r="BK2568" s="90"/>
      <c r="BL2568" s="24">
        <v>0</v>
      </c>
      <c r="BM2568" s="91"/>
      <c r="BN2568" s="24">
        <v>0</v>
      </c>
      <c r="BO2568" s="24"/>
      <c r="BP2568" s="24"/>
      <c r="BQ2568" s="124"/>
    </row>
    <row r="2569" spans="1:69" ht="16.8" customHeight="1" x14ac:dyDescent="0.35">
      <c r="A2569" s="15"/>
      <c r="B2569" s="15"/>
      <c r="C2569" s="15" t="s">
        <v>180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181</v>
      </c>
      <c r="J2569" s="14"/>
      <c r="K2569" s="15" t="str">
        <f>C2593</f>
        <v>TOT. PAG. IMPIEGATE</v>
      </c>
      <c r="L2569" s="16"/>
      <c r="M2569" s="16">
        <f>15.35*(L2564+L2565-M2565)/100</f>
        <v>247.72597499999995</v>
      </c>
      <c r="N2569" s="16">
        <f>D2593</f>
        <v>0</v>
      </c>
      <c r="O2569" s="16">
        <f t="shared" si="859"/>
        <v>-9565.891880000001</v>
      </c>
      <c r="P2569" s="18">
        <f t="shared" si="860"/>
        <v>16036.80812</v>
      </c>
      <c r="Q2569" s="14"/>
      <c r="R2569" s="18"/>
      <c r="S2569" s="16"/>
      <c r="T2569" s="18">
        <f t="shared" si="853"/>
        <v>97638.799999999988</v>
      </c>
      <c r="U2569" s="15"/>
      <c r="W2569" s="14"/>
      <c r="X2569" s="18"/>
      <c r="Y2569" s="16"/>
      <c r="Z2569" s="18">
        <f t="shared" si="854"/>
        <v>43835.199999999983</v>
      </c>
      <c r="AA2569" s="15"/>
      <c r="AB2569" s="24"/>
      <c r="AC2569" s="17"/>
      <c r="AD2569" s="25"/>
      <c r="AE2569" s="25"/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55"/>
        <v>0</v>
      </c>
      <c r="AP2569" s="15"/>
      <c r="AR2569" s="14"/>
      <c r="AS2569" s="18"/>
      <c r="AT2569" s="16"/>
      <c r="AU2569" s="18">
        <f t="shared" si="856"/>
        <v>0</v>
      </c>
      <c r="AV2569" s="15"/>
      <c r="AX2569" s="14"/>
      <c r="AY2569" s="18"/>
      <c r="AZ2569" s="16"/>
      <c r="BA2569" s="18">
        <f t="shared" si="857"/>
        <v>0</v>
      </c>
      <c r="BB2569" s="15"/>
      <c r="BD2569" s="14"/>
      <c r="BE2569" s="18"/>
      <c r="BF2569" s="16"/>
      <c r="BG2569" s="18">
        <f t="shared" si="858"/>
        <v>0</v>
      </c>
      <c r="BH2569" s="15"/>
      <c r="BJ2569" s="86">
        <v>0</v>
      </c>
      <c r="BK2569" s="90"/>
      <c r="BL2569" s="24">
        <v>0</v>
      </c>
      <c r="BM2569" s="91"/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182</v>
      </c>
      <c r="D2570" s="16">
        <v>0</v>
      </c>
      <c r="E2570" s="16"/>
      <c r="F2570" s="16"/>
      <c r="G2570" s="16"/>
      <c r="H2570" s="103">
        <f>D2570+H2509</f>
        <v>87.32</v>
      </c>
      <c r="I2570" s="78">
        <f>D2567+D2568-E2568+D2570</f>
        <v>1613.85</v>
      </c>
      <c r="J2570" s="14"/>
      <c r="K2570" s="15" t="s">
        <v>45</v>
      </c>
      <c r="L2570" s="16"/>
      <c r="M2570" s="16">
        <f>2.6*(L2564+L2565-M2565)/100</f>
        <v>41.960100000000004</v>
      </c>
      <c r="N2570" s="16">
        <f>D2581</f>
        <v>0</v>
      </c>
      <c r="O2570" s="16">
        <f t="shared" si="859"/>
        <v>7707.5323199999993</v>
      </c>
      <c r="P2570" s="18">
        <f t="shared" si="860"/>
        <v>2716.3323200000004</v>
      </c>
      <c r="Q2570" s="14"/>
      <c r="R2570" s="18"/>
      <c r="S2570" s="16"/>
      <c r="T2570" s="18">
        <f t="shared" si="853"/>
        <v>97638.799999999988</v>
      </c>
      <c r="U2570" s="15"/>
      <c r="W2570" s="14"/>
      <c r="X2570" s="18"/>
      <c r="Y2570" s="16"/>
      <c r="Z2570" s="18">
        <f t="shared" si="854"/>
        <v>43835.199999999983</v>
      </c>
      <c r="AA2570" s="15"/>
      <c r="AB2570" s="24"/>
      <c r="AC2570" s="17"/>
      <c r="AD2570" s="25"/>
      <c r="AE2570" s="25"/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55"/>
        <v>0</v>
      </c>
      <c r="AP2570" s="15"/>
      <c r="AR2570" s="14"/>
      <c r="AS2570" s="18"/>
      <c r="AT2570" s="16"/>
      <c r="AU2570" s="18">
        <f t="shared" si="856"/>
        <v>0</v>
      </c>
      <c r="AV2570" s="15"/>
      <c r="AX2570" s="14"/>
      <c r="AY2570" s="18"/>
      <c r="AZ2570" s="16"/>
      <c r="BA2570" s="18">
        <f t="shared" si="857"/>
        <v>0</v>
      </c>
      <c r="BB2570" s="15"/>
      <c r="BD2570" s="14"/>
      <c r="BE2570" s="18"/>
      <c r="BF2570" s="16"/>
      <c r="BG2570" s="18">
        <f t="shared" si="858"/>
        <v>0</v>
      </c>
      <c r="BH2570" s="15"/>
      <c r="BJ2570" s="86">
        <v>0</v>
      </c>
      <c r="BK2570" s="90"/>
      <c r="BL2570" s="24">
        <v>0</v>
      </c>
      <c r="BM2570" s="91"/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183</v>
      </c>
      <c r="D2571" s="16">
        <v>0</v>
      </c>
      <c r="E2571" s="16"/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41.960100000000004</v>
      </c>
      <c r="N2571" s="16">
        <f>G2582+H2582</f>
        <v>0</v>
      </c>
      <c r="O2571" s="16">
        <f t="shared" si="859"/>
        <v>7402.7723200000009</v>
      </c>
      <c r="P2571" s="18">
        <f t="shared" si="860"/>
        <v>2716.3323200000004</v>
      </c>
      <c r="Q2571" s="14"/>
      <c r="R2571" s="18"/>
      <c r="S2571" s="16">
        <f>G2571</f>
        <v>0</v>
      </c>
      <c r="T2571" s="18">
        <f t="shared" si="853"/>
        <v>97638.799999999988</v>
      </c>
      <c r="U2571" s="15" t="str">
        <f>C2571</f>
        <v>Provvigioni TUTELA LEGALE</v>
      </c>
      <c r="W2571" s="14"/>
      <c r="X2571" s="18"/>
      <c r="Y2571" s="16">
        <v>0</v>
      </c>
      <c r="Z2571" s="18">
        <f t="shared" si="854"/>
        <v>43835.199999999983</v>
      </c>
      <c r="AA2571" s="15"/>
      <c r="AB2571" s="24"/>
      <c r="AC2571" s="15" t="str">
        <f>C2571</f>
        <v>Provvigioni TUTELA LEGALE</v>
      </c>
      <c r="AD2571" s="25"/>
      <c r="AE2571" s="62">
        <f>G2571</f>
        <v>0</v>
      </c>
      <c r="AF2571" s="63">
        <f>AE2571+AF2510</f>
        <v>0</v>
      </c>
      <c r="AG2571" s="25"/>
      <c r="AH2571" s="17"/>
      <c r="AI2571" s="16">
        <v>0</v>
      </c>
      <c r="AJ2571" s="25"/>
      <c r="AL2571" s="14"/>
      <c r="AM2571" s="18"/>
      <c r="AN2571" s="16">
        <v>0</v>
      </c>
      <c r="AO2571" s="18">
        <f t="shared" si="855"/>
        <v>0</v>
      </c>
      <c r="AP2571" s="15"/>
      <c r="AR2571" s="14"/>
      <c r="AS2571" s="18"/>
      <c r="AT2571" s="16">
        <v>0</v>
      </c>
      <c r="AU2571" s="18">
        <f t="shared" si="856"/>
        <v>0</v>
      </c>
      <c r="AV2571" s="15"/>
      <c r="AX2571" s="14"/>
      <c r="AY2571" s="18"/>
      <c r="AZ2571" s="16">
        <v>0</v>
      </c>
      <c r="BA2571" s="18">
        <f t="shared" si="857"/>
        <v>0</v>
      </c>
      <c r="BB2571" s="15"/>
      <c r="BD2571" s="14"/>
      <c r="BE2571" s="18"/>
      <c r="BF2571" s="16">
        <v>0</v>
      </c>
      <c r="BG2571" s="18">
        <f t="shared" si="858"/>
        <v>0</v>
      </c>
      <c r="BH2571" s="15"/>
      <c r="BJ2571" s="86">
        <v>0</v>
      </c>
      <c r="BK2571" s="90"/>
      <c r="BL2571" s="24">
        <v>0</v>
      </c>
      <c r="BM2571" s="91"/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184</v>
      </c>
      <c r="D2572" s="16"/>
      <c r="E2572" s="16"/>
      <c r="F2572" s="16"/>
      <c r="G2572" s="16">
        <v>0</v>
      </c>
      <c r="H2572" s="103">
        <f>D2571+H2511</f>
        <v>3142.26</v>
      </c>
      <c r="I2572" s="4"/>
      <c r="J2572" s="14"/>
      <c r="K2572" s="15" t="s">
        <v>50</v>
      </c>
      <c r="L2572" s="16"/>
      <c r="M2572" s="16">
        <f>0.46*(L2564+L2565-M2565)/100</f>
        <v>7.4237099999999998</v>
      </c>
      <c r="N2572" s="16">
        <f>G2586</f>
        <v>0</v>
      </c>
      <c r="O2572" s="16">
        <f t="shared" si="859"/>
        <v>1363.6418720000001</v>
      </c>
      <c r="P2572" s="18">
        <f t="shared" si="860"/>
        <v>480.58187200000009</v>
      </c>
      <c r="Q2572" s="14"/>
      <c r="R2572" s="18"/>
      <c r="S2572" s="16">
        <f>G2572</f>
        <v>0</v>
      </c>
      <c r="T2572" s="18">
        <f t="shared" si="853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54"/>
        <v>43835.199999999983</v>
      </c>
      <c r="AA2572" s="15"/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/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55"/>
        <v>0</v>
      </c>
      <c r="AP2572" s="15"/>
      <c r="AR2572" s="14"/>
      <c r="AS2572" s="18">
        <v>0</v>
      </c>
      <c r="AT2572" s="16">
        <v>0</v>
      </c>
      <c r="AU2572" s="18">
        <f t="shared" si="856"/>
        <v>0</v>
      </c>
      <c r="AV2572" s="15"/>
      <c r="AX2572" s="14"/>
      <c r="AY2572" s="18">
        <v>0</v>
      </c>
      <c r="AZ2572" s="16">
        <v>0</v>
      </c>
      <c r="BA2572" s="18">
        <f t="shared" si="857"/>
        <v>0</v>
      </c>
      <c r="BB2572" s="15"/>
      <c r="BD2572" s="14"/>
      <c r="BE2572" s="18">
        <v>0</v>
      </c>
      <c r="BF2572" s="16">
        <v>0</v>
      </c>
      <c r="BG2572" s="18">
        <f t="shared" si="858"/>
        <v>0</v>
      </c>
      <c r="BH2572" s="15"/>
      <c r="BJ2572" s="86">
        <v>0</v>
      </c>
      <c r="BK2572" s="90"/>
      <c r="BL2572" s="24">
        <v>0</v>
      </c>
      <c r="BM2572" s="91"/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185</v>
      </c>
      <c r="D2573" s="16"/>
      <c r="E2573" s="16"/>
      <c r="F2573" s="16"/>
      <c r="G2573" s="16">
        <v>0</v>
      </c>
      <c r="H2573" s="103"/>
      <c r="I2573" s="4"/>
      <c r="J2573" s="14"/>
      <c r="K2573" s="15" t="s">
        <v>52</v>
      </c>
      <c r="L2573" s="16"/>
      <c r="M2573" s="16">
        <f>0.28*(L2564+L2565-M2565)/100</f>
        <v>4.5187800000000005</v>
      </c>
      <c r="N2573" s="16">
        <f>D2596</f>
        <v>0</v>
      </c>
      <c r="O2573" s="16">
        <f t="shared" si="859"/>
        <v>830.03809600000011</v>
      </c>
      <c r="P2573" s="18">
        <f t="shared" si="860"/>
        <v>292.52809600000001</v>
      </c>
      <c r="Q2573" s="14"/>
      <c r="R2573" s="18"/>
      <c r="S2573" s="16">
        <f>G2573</f>
        <v>0</v>
      </c>
      <c r="T2573" s="18">
        <f t="shared" si="853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54"/>
        <v>43835.199999999983</v>
      </c>
      <c r="AA2573" s="15"/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55"/>
        <v>0</v>
      </c>
      <c r="AP2573" s="15"/>
      <c r="AR2573" s="14"/>
      <c r="AS2573" s="18"/>
      <c r="AT2573" s="16">
        <v>0</v>
      </c>
      <c r="AU2573" s="18">
        <f t="shared" si="856"/>
        <v>0</v>
      </c>
      <c r="AV2573" s="15"/>
      <c r="AX2573" s="14"/>
      <c r="AY2573" s="18"/>
      <c r="AZ2573" s="16">
        <v>0</v>
      </c>
      <c r="BA2573" s="18">
        <f t="shared" si="857"/>
        <v>0</v>
      </c>
      <c r="BB2573" s="15"/>
      <c r="BD2573" s="14"/>
      <c r="BE2573" s="18"/>
      <c r="BF2573" s="16">
        <v>0</v>
      </c>
      <c r="BG2573" s="18">
        <f t="shared" si="858"/>
        <v>0</v>
      </c>
      <c r="BH2573" s="15"/>
      <c r="BJ2573" s="86">
        <v>0</v>
      </c>
      <c r="BK2573" s="90"/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186</v>
      </c>
      <c r="D2574" s="16"/>
      <c r="E2574" s="16"/>
      <c r="F2574" s="16"/>
      <c r="G2574" s="16">
        <v>0</v>
      </c>
      <c r="H2574" s="103"/>
      <c r="I2574" s="4"/>
      <c r="J2574" s="14"/>
      <c r="K2574" s="15" t="str">
        <f>C2584</f>
        <v>Materiale pulizia</v>
      </c>
      <c r="L2574" s="16"/>
      <c r="M2574" s="16">
        <f>0.28*(L2564+L2565-M2565)/100</f>
        <v>4.5187800000000005</v>
      </c>
      <c r="N2574" s="16">
        <f>G2584</f>
        <v>0</v>
      </c>
      <c r="O2574" s="16">
        <f t="shared" si="859"/>
        <v>830.03809600000011</v>
      </c>
      <c r="P2574" s="18">
        <f t="shared" si="860"/>
        <v>292.52809600000001</v>
      </c>
      <c r="Q2574" s="14"/>
      <c r="R2574" s="18"/>
      <c r="S2574" s="16">
        <f>G2574</f>
        <v>0</v>
      </c>
      <c r="T2574" s="18">
        <f t="shared" si="853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54"/>
        <v>43835.199999999983</v>
      </c>
      <c r="AA2574" s="15"/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55"/>
        <v>0</v>
      </c>
      <c r="AP2574" s="15"/>
      <c r="AR2574" s="14"/>
      <c r="AS2574" s="18"/>
      <c r="AT2574" s="16">
        <v>0</v>
      </c>
      <c r="AU2574" s="18">
        <f t="shared" si="856"/>
        <v>0</v>
      </c>
      <c r="AV2574" s="15"/>
      <c r="AX2574" s="14"/>
      <c r="AY2574" s="18"/>
      <c r="AZ2574" s="16">
        <v>0</v>
      </c>
      <c r="BA2574" s="18">
        <f t="shared" si="857"/>
        <v>0</v>
      </c>
      <c r="BB2574" s="15"/>
      <c r="BD2574" s="14"/>
      <c r="BE2574" s="18"/>
      <c r="BF2574" s="16">
        <v>0</v>
      </c>
      <c r="BG2574" s="18">
        <f t="shared" si="858"/>
        <v>0</v>
      </c>
      <c r="BH2574" s="15"/>
      <c r="BJ2574" s="86">
        <v>0</v>
      </c>
      <c r="BK2574" s="90"/>
      <c r="BL2574" s="24"/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187</v>
      </c>
      <c r="D2575" s="16"/>
      <c r="E2575" s="16"/>
      <c r="F2575" s="16"/>
      <c r="G2575" s="16">
        <v>0</v>
      </c>
      <c r="H2575" s="16"/>
      <c r="I2575" s="4"/>
      <c r="J2575" s="14"/>
      <c r="K2575" s="15" t="str">
        <f>C2587</f>
        <v>Pubblicità</v>
      </c>
      <c r="L2575" s="16"/>
      <c r="M2575" s="16">
        <f>0.28*(L2564+L2565-M2565)/100</f>
        <v>4.5187800000000005</v>
      </c>
      <c r="N2575" s="16">
        <f>G2587</f>
        <v>0</v>
      </c>
      <c r="O2575" s="16">
        <f t="shared" si="859"/>
        <v>830.03809600000011</v>
      </c>
      <c r="P2575" s="18">
        <f t="shared" si="860"/>
        <v>292.52809600000001</v>
      </c>
      <c r="Q2575" s="14"/>
      <c r="R2575" s="18"/>
      <c r="S2575" s="16">
        <f>G2575</f>
        <v>0</v>
      </c>
      <c r="T2575" s="18">
        <f t="shared" si="853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54"/>
        <v>43835.199999999983</v>
      </c>
      <c r="AA2575" s="15"/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55"/>
        <v>0</v>
      </c>
      <c r="AP2575" s="15"/>
      <c r="AR2575" s="14"/>
      <c r="AS2575" s="18"/>
      <c r="AT2575" s="16">
        <v>0</v>
      </c>
      <c r="AU2575" s="18">
        <f t="shared" si="856"/>
        <v>0</v>
      </c>
      <c r="AV2575" s="15"/>
      <c r="AX2575" s="14"/>
      <c r="AY2575" s="18"/>
      <c r="AZ2575" s="16">
        <v>0</v>
      </c>
      <c r="BA2575" s="18">
        <f t="shared" si="857"/>
        <v>0</v>
      </c>
      <c r="BB2575" s="15"/>
      <c r="BD2575" s="14"/>
      <c r="BE2575" s="18"/>
      <c r="BF2575" s="16">
        <v>0</v>
      </c>
      <c r="BG2575" s="18">
        <f t="shared" si="858"/>
        <v>0</v>
      </c>
      <c r="BH2575" s="15"/>
      <c r="BJ2575" s="86">
        <v>0</v>
      </c>
      <c r="BK2575" s="90"/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/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7.4237099999999998</v>
      </c>
      <c r="N2576" s="16">
        <f>G2597</f>
        <v>0</v>
      </c>
      <c r="O2576" s="16">
        <f t="shared" si="859"/>
        <v>1363.6418720000001</v>
      </c>
      <c r="P2576" s="18">
        <f t="shared" si="860"/>
        <v>480.58187200000009</v>
      </c>
      <c r="Q2576" s="14"/>
      <c r="R2576" s="18"/>
      <c r="S2576" s="16">
        <v>0</v>
      </c>
      <c r="T2576" s="18">
        <f t="shared" si="853"/>
        <v>97638.799999999988</v>
      </c>
      <c r="U2576" s="15"/>
      <c r="W2576" s="14"/>
      <c r="X2576" s="18"/>
      <c r="Y2576" s="16">
        <v>0</v>
      </c>
      <c r="Z2576" s="18">
        <f t="shared" si="854"/>
        <v>43835.199999999983</v>
      </c>
      <c r="AA2576" s="15"/>
      <c r="AB2576" s="24"/>
      <c r="AC2576" s="15"/>
      <c r="AD2576" s="25"/>
      <c r="AE2576" s="62"/>
      <c r="AF2576" s="63"/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55"/>
        <v>0</v>
      </c>
      <c r="AP2576" s="15"/>
      <c r="AR2576" s="14"/>
      <c r="AS2576" s="18"/>
      <c r="AT2576" s="16">
        <v>0</v>
      </c>
      <c r="AU2576" s="18">
        <f t="shared" si="856"/>
        <v>0</v>
      </c>
      <c r="AV2576" s="15"/>
      <c r="AX2576" s="14"/>
      <c r="AY2576" s="18"/>
      <c r="AZ2576" s="16">
        <v>0</v>
      </c>
      <c r="BA2576" s="18">
        <f t="shared" si="857"/>
        <v>0</v>
      </c>
      <c r="BB2576" s="15"/>
      <c r="BD2576" s="14"/>
      <c r="BE2576" s="18"/>
      <c r="BF2576" s="16">
        <v>0</v>
      </c>
      <c r="BG2576" s="18">
        <f t="shared" si="858"/>
        <v>0</v>
      </c>
      <c r="BH2576" s="15"/>
      <c r="BJ2576" s="86">
        <v>0</v>
      </c>
      <c r="BK2576" s="90"/>
      <c r="BL2576" s="24"/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9389.51</v>
      </c>
      <c r="I2577" s="4"/>
      <c r="J2577" s="14"/>
      <c r="K2577" s="15" t="s">
        <v>188</v>
      </c>
      <c r="L2577" s="16"/>
      <c r="M2577" s="16">
        <f>14.4*(L2564+L2565-M2565)/100</f>
        <v>232.39439999999999</v>
      </c>
      <c r="N2577" s="16">
        <f>G2598</f>
        <v>0</v>
      </c>
      <c r="O2577" s="16">
        <f t="shared" si="859"/>
        <v>14208.452080000003</v>
      </c>
      <c r="P2577" s="18">
        <f t="shared" si="860"/>
        <v>15044.302080000001</v>
      </c>
      <c r="Q2577" s="14"/>
      <c r="R2577" s="18"/>
      <c r="S2577" s="16">
        <v>0</v>
      </c>
      <c r="T2577" s="18">
        <f t="shared" si="853"/>
        <v>97638.799999999988</v>
      </c>
      <c r="U2577" s="15"/>
      <c r="W2577" s="14"/>
      <c r="X2577" s="18"/>
      <c r="Y2577" s="16">
        <v>0</v>
      </c>
      <c r="Z2577" s="18">
        <f t="shared" si="854"/>
        <v>43835.199999999983</v>
      </c>
      <c r="AA2577" s="15" t="str">
        <f>C2577</f>
        <v>Sinistro</v>
      </c>
      <c r="AB2577" s="24"/>
      <c r="AC2577" s="15"/>
      <c r="AD2577" s="25"/>
      <c r="AE2577" s="62"/>
      <c r="AF2577" s="63"/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55"/>
        <v>0</v>
      </c>
      <c r="AP2577" s="15"/>
      <c r="AR2577" s="14"/>
      <c r="AS2577" s="18"/>
      <c r="AT2577" s="16">
        <v>0</v>
      </c>
      <c r="AU2577" s="18">
        <f t="shared" si="856"/>
        <v>0</v>
      </c>
      <c r="AV2577" s="15"/>
      <c r="AX2577" s="14"/>
      <c r="AY2577" s="18"/>
      <c r="AZ2577" s="16">
        <v>0</v>
      </c>
      <c r="BA2577" s="18">
        <f t="shared" si="857"/>
        <v>0</v>
      </c>
      <c r="BB2577" s="15"/>
      <c r="BD2577" s="14"/>
      <c r="BE2577" s="18"/>
      <c r="BF2577" s="16">
        <v>0</v>
      </c>
      <c r="BG2577" s="18">
        <f t="shared" si="858"/>
        <v>0</v>
      </c>
      <c r="BH2577" s="15"/>
      <c r="BJ2577" s="86">
        <v>0</v>
      </c>
      <c r="BK2577" s="90"/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/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22.593899999999998</v>
      </c>
      <c r="N2578" s="16">
        <f>G2599</f>
        <v>0</v>
      </c>
      <c r="O2578" s="16">
        <f t="shared" si="859"/>
        <v>3578.0304800000004</v>
      </c>
      <c r="P2578" s="18">
        <f t="shared" si="860"/>
        <v>1462.6404799999996</v>
      </c>
      <c r="Q2578" s="14"/>
      <c r="R2578" s="18"/>
      <c r="S2578" s="16">
        <v>0</v>
      </c>
      <c r="T2578" s="18">
        <f t="shared" si="853"/>
        <v>97638.799999999988</v>
      </c>
      <c r="U2578" s="15"/>
      <c r="W2578" s="14"/>
      <c r="X2578" s="18"/>
      <c r="Y2578" s="16">
        <v>0</v>
      </c>
      <c r="Z2578" s="18">
        <f t="shared" si="854"/>
        <v>43835.199999999983</v>
      </c>
      <c r="AA2578" s="15"/>
      <c r="AB2578" s="24"/>
      <c r="AC2578" s="64" t="s">
        <v>142</v>
      </c>
      <c r="AD2578" s="65"/>
      <c r="AE2578" s="65">
        <f>H2582</f>
        <v>0</v>
      </c>
      <c r="AF2578" s="63">
        <f t="shared" ref="AF2578:AF2608" si="861">AE2578+AF2517</f>
        <v>0</v>
      </c>
      <c r="AG2578" s="25"/>
      <c r="AH2578" s="24"/>
      <c r="AI2578" s="26"/>
      <c r="AJ2578" s="25">
        <v>0</v>
      </c>
      <c r="AL2578" s="14"/>
      <c r="AM2578" s="18"/>
      <c r="AN2578" s="16">
        <v>0</v>
      </c>
      <c r="AO2578" s="18">
        <f t="shared" si="855"/>
        <v>0</v>
      </c>
      <c r="AP2578" s="15"/>
      <c r="AR2578" s="14"/>
      <c r="AS2578" s="18"/>
      <c r="AT2578" s="16">
        <v>0</v>
      </c>
      <c r="AU2578" s="18">
        <f t="shared" si="856"/>
        <v>0</v>
      </c>
      <c r="AV2578" s="15"/>
      <c r="AX2578" s="14"/>
      <c r="AY2578" s="18"/>
      <c r="AZ2578" s="16">
        <v>0</v>
      </c>
      <c r="BA2578" s="18">
        <f t="shared" si="857"/>
        <v>0</v>
      </c>
      <c r="BB2578" s="15"/>
      <c r="BD2578" s="14"/>
      <c r="BE2578" s="18"/>
      <c r="BF2578" s="16">
        <v>0</v>
      </c>
      <c r="BG2578" s="18">
        <f t="shared" si="858"/>
        <v>0</v>
      </c>
      <c r="BH2578" s="15"/>
      <c r="BJ2578" s="86"/>
      <c r="BK2578" s="86"/>
      <c r="BL2578" s="24"/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/>
      <c r="E2579" s="16"/>
      <c r="F2579" s="16"/>
      <c r="G2579" s="16">
        <v>0</v>
      </c>
      <c r="H2579" s="16"/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59"/>
        <v>0</v>
      </c>
      <c r="P2579" s="18">
        <f t="shared" si="860"/>
        <v>0</v>
      </c>
      <c r="Q2579" s="14"/>
      <c r="R2579" s="18"/>
      <c r="S2579" s="16">
        <f t="shared" ref="S2579:S2586" si="862">G2579</f>
        <v>0</v>
      </c>
      <c r="T2579" s="18">
        <f t="shared" si="853"/>
        <v>97638.799999999988</v>
      </c>
      <c r="U2579" s="15" t="str">
        <f t="shared" ref="U2579:U2589" si="863">C2579</f>
        <v xml:space="preserve">Francobolli    </v>
      </c>
      <c r="W2579" s="14"/>
      <c r="X2579" s="18"/>
      <c r="Y2579" s="16"/>
      <c r="Z2579" s="18">
        <f t="shared" si="854"/>
        <v>43835.199999999983</v>
      </c>
      <c r="AA2579" s="15"/>
      <c r="AB2579" s="24"/>
      <c r="AC2579" s="15" t="str">
        <f t="shared" ref="AC2579:AC2592" si="864">C2579</f>
        <v xml:space="preserve">Francobolli    </v>
      </c>
      <c r="AD2579" s="25"/>
      <c r="AE2579" s="62">
        <f>G2579</f>
        <v>0</v>
      </c>
      <c r="AF2579" s="63">
        <f t="shared" si="861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55"/>
        <v>0</v>
      </c>
      <c r="AP2579" s="15"/>
      <c r="AR2579" s="14"/>
      <c r="AS2579" s="18"/>
      <c r="AT2579" s="16"/>
      <c r="AU2579" s="18">
        <f t="shared" si="856"/>
        <v>0</v>
      </c>
      <c r="AV2579" s="15"/>
      <c r="AX2579" s="14"/>
      <c r="AY2579" s="18"/>
      <c r="AZ2579" s="16"/>
      <c r="BA2579" s="18">
        <f t="shared" si="857"/>
        <v>0</v>
      </c>
      <c r="BB2579" s="15"/>
      <c r="BD2579" s="14"/>
      <c r="BE2579" s="18"/>
      <c r="BF2579" s="16"/>
      <c r="BG2579" s="18">
        <f t="shared" si="858"/>
        <v>0</v>
      </c>
      <c r="BH2579" s="15"/>
      <c r="BJ2579" s="86"/>
      <c r="BK2579" s="86"/>
      <c r="BL2579" s="24"/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143</v>
      </c>
      <c r="D2580" s="16"/>
      <c r="E2580" s="16"/>
      <c r="F2580" s="16"/>
      <c r="G2580" s="16">
        <v>0</v>
      </c>
      <c r="H2580" s="16"/>
      <c r="I2580" s="4"/>
      <c r="J2580" s="14"/>
      <c r="K2580" s="15" t="str">
        <f>C2602</f>
        <v>COMMERCIALISTA</v>
      </c>
      <c r="L2580" s="16"/>
      <c r="M2580" s="16">
        <f>1.86*(L2564+L2565-M2565)/100</f>
        <v>30.017610000000001</v>
      </c>
      <c r="N2580" s="16">
        <f>G2602</f>
        <v>0</v>
      </c>
      <c r="O2580" s="16">
        <f t="shared" si="859"/>
        <v>1984.4823520000004</v>
      </c>
      <c r="P2580" s="18">
        <f t="shared" si="860"/>
        <v>1943.2223520000007</v>
      </c>
      <c r="Q2580" s="14"/>
      <c r="R2580" s="18"/>
      <c r="S2580" s="16">
        <f t="shared" si="862"/>
        <v>0</v>
      </c>
      <c r="T2580" s="18">
        <f t="shared" si="853"/>
        <v>97638.799999999988</v>
      </c>
      <c r="U2580" s="15" t="str">
        <f t="shared" si="863"/>
        <v xml:space="preserve">PAG. FATT. SOMMESE PETROLI </v>
      </c>
      <c r="W2580" s="14"/>
      <c r="X2580" s="18"/>
      <c r="Y2580" s="16">
        <v>0</v>
      </c>
      <c r="Z2580" s="18">
        <f t="shared" si="854"/>
        <v>43835.199999999983</v>
      </c>
      <c r="AA2580" s="15"/>
      <c r="AB2580" s="24"/>
      <c r="AC2580" s="15" t="str">
        <f t="shared" si="864"/>
        <v xml:space="preserve">PAG. FATT. SOMMESE PETROLI </v>
      </c>
      <c r="AD2580" s="25"/>
      <c r="AE2580" s="62">
        <f>G2580</f>
        <v>0</v>
      </c>
      <c r="AF2580" s="63">
        <f t="shared" si="861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55"/>
        <v>0</v>
      </c>
      <c r="AP2580" s="15"/>
      <c r="AR2580" s="14"/>
      <c r="AS2580" s="18"/>
      <c r="AT2580" s="16">
        <v>0</v>
      </c>
      <c r="AU2580" s="18">
        <f t="shared" si="856"/>
        <v>0</v>
      </c>
      <c r="AV2580" s="15"/>
      <c r="AX2580" s="14"/>
      <c r="AY2580" s="18"/>
      <c r="AZ2580" s="16">
        <v>0</v>
      </c>
      <c r="BA2580" s="18">
        <f t="shared" si="857"/>
        <v>0</v>
      </c>
      <c r="BB2580" s="15"/>
      <c r="BD2580" s="14"/>
      <c r="BE2580" s="18"/>
      <c r="BF2580" s="16">
        <v>0</v>
      </c>
      <c r="BG2580" s="18">
        <f t="shared" si="858"/>
        <v>0</v>
      </c>
      <c r="BH2580" s="15"/>
      <c r="BJ2580" s="86"/>
      <c r="BK2580" s="86"/>
      <c r="BL2580" s="24"/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/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11.296949999999999</v>
      </c>
      <c r="N2581" s="16">
        <f>G2603</f>
        <v>0</v>
      </c>
      <c r="O2581" s="16">
        <f t="shared" si="859"/>
        <v>2075.1002399999998</v>
      </c>
      <c r="P2581" s="18">
        <f t="shared" si="860"/>
        <v>731.32023999999979</v>
      </c>
      <c r="Q2581" s="14"/>
      <c r="R2581" s="18"/>
      <c r="S2581" s="16">
        <f t="shared" si="862"/>
        <v>0</v>
      </c>
      <c r="T2581" s="18">
        <f t="shared" si="853"/>
        <v>97638.799999999988</v>
      </c>
      <c r="U2581" s="15" t="str">
        <f t="shared" si="863"/>
        <v>Benzina auto papa'</v>
      </c>
      <c r="W2581" s="14"/>
      <c r="X2581" s="18"/>
      <c r="Y2581" s="16">
        <v>0</v>
      </c>
      <c r="Z2581" s="18">
        <f t="shared" si="854"/>
        <v>43835.199999999983</v>
      </c>
      <c r="AA2581" s="15"/>
      <c r="AB2581" s="24"/>
      <c r="AC2581" s="15" t="str">
        <f t="shared" si="864"/>
        <v>Benzina auto papa'</v>
      </c>
      <c r="AD2581" s="25"/>
      <c r="AE2581" s="62">
        <f>G2581</f>
        <v>0</v>
      </c>
      <c r="AF2581" s="63">
        <f t="shared" si="861"/>
        <v>0</v>
      </c>
      <c r="AG2581" s="25"/>
      <c r="AH2581" s="24"/>
      <c r="AI2581" s="26">
        <v>0</v>
      </c>
      <c r="AJ2581" s="25"/>
      <c r="AL2581" s="14"/>
      <c r="AM2581" s="18"/>
      <c r="AN2581" s="16">
        <v>0</v>
      </c>
      <c r="AO2581" s="18">
        <f t="shared" si="855"/>
        <v>0</v>
      </c>
      <c r="AP2581" s="15"/>
      <c r="AR2581" s="14"/>
      <c r="AS2581" s="18"/>
      <c r="AT2581" s="16">
        <v>0</v>
      </c>
      <c r="AU2581" s="18">
        <f t="shared" si="856"/>
        <v>0</v>
      </c>
      <c r="AV2581" s="15"/>
      <c r="AX2581" s="14"/>
      <c r="AY2581" s="18"/>
      <c r="AZ2581" s="16">
        <v>0</v>
      </c>
      <c r="BA2581" s="18">
        <f t="shared" si="857"/>
        <v>0</v>
      </c>
      <c r="BB2581" s="15"/>
      <c r="BD2581" s="14"/>
      <c r="BE2581" s="18"/>
      <c r="BF2581" s="16">
        <v>0</v>
      </c>
      <c r="BG2581" s="18">
        <f t="shared" si="858"/>
        <v>0</v>
      </c>
      <c r="BH2581" s="15"/>
      <c r="BJ2581" s="86"/>
      <c r="BK2581" s="86"/>
      <c r="BL2581" s="24"/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144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303.72656999999998</v>
      </c>
      <c r="N2582" s="16">
        <f>G2607</f>
        <v>0</v>
      </c>
      <c r="O2582" s="16">
        <f t="shared" si="859"/>
        <v>26624.617024000006</v>
      </c>
      <c r="P2582" s="18">
        <f t="shared" si="860"/>
        <v>19662.067024000004</v>
      </c>
      <c r="Q2582" s="14"/>
      <c r="R2582" s="18"/>
      <c r="S2582" s="16">
        <f t="shared" si="862"/>
        <v>0</v>
      </c>
      <c r="T2582" s="18">
        <f t="shared" si="853"/>
        <v>97638.799999999988</v>
      </c>
      <c r="U2582" s="15" t="str">
        <f t="shared" si="863"/>
        <v>Spese bancarie</v>
      </c>
      <c r="W2582" s="14"/>
      <c r="X2582" s="18"/>
      <c r="Y2582" s="16">
        <v>0</v>
      </c>
      <c r="Z2582" s="18">
        <f t="shared" si="854"/>
        <v>43835.199999999983</v>
      </c>
      <c r="AA2582" s="15" t="str">
        <f>C2582</f>
        <v>Spese bancarie</v>
      </c>
      <c r="AB2582" s="24"/>
      <c r="AC2582" s="15" t="str">
        <f t="shared" si="864"/>
        <v>Spese bancarie</v>
      </c>
      <c r="AD2582" s="25"/>
      <c r="AE2582" s="62">
        <v>0</v>
      </c>
      <c r="AF2582" s="63">
        <f t="shared" si="861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55"/>
        <v>0</v>
      </c>
      <c r="AP2582" s="15"/>
      <c r="AR2582" s="14"/>
      <c r="AS2582" s="18"/>
      <c r="AT2582" s="16">
        <v>0</v>
      </c>
      <c r="AU2582" s="18">
        <f t="shared" si="856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57"/>
        <v>0</v>
      </c>
      <c r="BB2582" s="15"/>
      <c r="BD2582" s="14"/>
      <c r="BE2582" s="18"/>
      <c r="BF2582" s="16">
        <v>0</v>
      </c>
      <c r="BG2582" s="18">
        <f t="shared" si="858"/>
        <v>0</v>
      </c>
      <c r="BH2582" s="15"/>
      <c r="BJ2582" s="86"/>
      <c r="BK2582" s="86"/>
      <c r="BL2582" s="24"/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/>
      <c r="D2583" s="16"/>
      <c r="E2583" s="16"/>
      <c r="F2583" s="16"/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303.72656999999998</v>
      </c>
      <c r="N2583" s="29">
        <f>G2608</f>
        <v>0</v>
      </c>
      <c r="O2583" s="16">
        <f t="shared" si="859"/>
        <v>40330.587023999986</v>
      </c>
      <c r="P2583" s="18">
        <f t="shared" si="860"/>
        <v>19662.067024000004</v>
      </c>
      <c r="Q2583" s="14"/>
      <c r="R2583" s="18"/>
      <c r="S2583" s="16">
        <f t="shared" si="862"/>
        <v>0</v>
      </c>
      <c r="T2583" s="18">
        <f t="shared" si="853"/>
        <v>97638.799999999988</v>
      </c>
      <c r="U2583" s="15">
        <f t="shared" si="863"/>
        <v>0</v>
      </c>
      <c r="W2583" s="14"/>
      <c r="X2583" s="18"/>
      <c r="Y2583" s="16">
        <v>0</v>
      </c>
      <c r="Z2583" s="18">
        <f t="shared" si="854"/>
        <v>43835.199999999983</v>
      </c>
      <c r="AA2583" s="15"/>
      <c r="AB2583" s="24"/>
      <c r="AC2583" s="15">
        <f t="shared" si="864"/>
        <v>0</v>
      </c>
      <c r="AD2583" s="25"/>
      <c r="AE2583" s="62">
        <f t="shared" ref="AE2583:AE2608" si="865">G2583</f>
        <v>0</v>
      </c>
      <c r="AF2583" s="63">
        <f t="shared" si="861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55"/>
        <v>0</v>
      </c>
      <c r="AP2583" s="15"/>
      <c r="AR2583" s="14"/>
      <c r="AS2583" s="18"/>
      <c r="AT2583" s="16">
        <v>0</v>
      </c>
      <c r="AU2583" s="18">
        <f t="shared" si="856"/>
        <v>0</v>
      </c>
      <c r="AV2583" s="15"/>
      <c r="AX2583" s="14"/>
      <c r="AY2583" s="18"/>
      <c r="AZ2583" s="16">
        <v>0</v>
      </c>
      <c r="BA2583" s="18">
        <f t="shared" si="857"/>
        <v>0</v>
      </c>
      <c r="BB2583" s="15"/>
      <c r="BD2583" s="14"/>
      <c r="BE2583" s="18"/>
      <c r="BF2583" s="16">
        <v>0</v>
      </c>
      <c r="BG2583" s="18">
        <f t="shared" si="858"/>
        <v>0</v>
      </c>
      <c r="BH2583" s="15"/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8.0692500000000003</v>
      </c>
      <c r="N2584" s="16">
        <f>G2579</f>
        <v>0</v>
      </c>
      <c r="O2584" s="16">
        <f t="shared" si="859"/>
        <v>1482.2216000000001</v>
      </c>
      <c r="P2584" s="18">
        <f t="shared" si="860"/>
        <v>522.37160000000006</v>
      </c>
      <c r="Q2584" s="14"/>
      <c r="R2584" s="18"/>
      <c r="S2584" s="16">
        <f t="shared" si="862"/>
        <v>0</v>
      </c>
      <c r="T2584" s="18">
        <f t="shared" si="853"/>
        <v>97638.799999999988</v>
      </c>
      <c r="U2584" s="15" t="str">
        <f t="shared" si="863"/>
        <v>Materiale pulizia</v>
      </c>
      <c r="W2584" s="14"/>
      <c r="X2584" s="18"/>
      <c r="Y2584" s="16">
        <v>0</v>
      </c>
      <c r="Z2584" s="18">
        <f t="shared" si="854"/>
        <v>43835.199999999983</v>
      </c>
      <c r="AA2584" s="15"/>
      <c r="AB2584" s="24"/>
      <c r="AC2584" s="15" t="str">
        <f t="shared" si="864"/>
        <v>Materiale pulizia</v>
      </c>
      <c r="AD2584" s="25"/>
      <c r="AE2584" s="62">
        <f t="shared" si="865"/>
        <v>0</v>
      </c>
      <c r="AF2584" s="63">
        <f t="shared" si="861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55"/>
        <v>0</v>
      </c>
      <c r="AP2584" s="15"/>
      <c r="AR2584" s="14"/>
      <c r="AS2584" s="18"/>
      <c r="AT2584" s="16">
        <v>0</v>
      </c>
      <c r="AU2584" s="18">
        <f t="shared" si="856"/>
        <v>0</v>
      </c>
      <c r="AV2584" s="15"/>
      <c r="AX2584" s="14"/>
      <c r="AY2584" s="18"/>
      <c r="AZ2584" s="16">
        <v>0</v>
      </c>
      <c r="BA2584" s="18">
        <f t="shared" si="857"/>
        <v>0</v>
      </c>
      <c r="BB2584" s="15"/>
      <c r="BD2584" s="14"/>
      <c r="BE2584" s="18"/>
      <c r="BF2584" s="16">
        <v>0</v>
      </c>
      <c r="BG2584" s="18">
        <f t="shared" si="858"/>
        <v>0</v>
      </c>
      <c r="BH2584" s="15"/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8.0692500000000003</v>
      </c>
      <c r="N2585" s="16">
        <f>G2585</f>
        <v>0</v>
      </c>
      <c r="O2585" s="16">
        <f t="shared" si="859"/>
        <v>-360.05839999999984</v>
      </c>
      <c r="P2585" s="18">
        <f t="shared" si="860"/>
        <v>522.37160000000006</v>
      </c>
      <c r="Q2585" s="14"/>
      <c r="R2585" s="18"/>
      <c r="S2585" s="16">
        <f t="shared" si="862"/>
        <v>0</v>
      </c>
      <c r="T2585" s="18">
        <f t="shared" si="853"/>
        <v>97638.799999999988</v>
      </c>
      <c r="U2585" s="15" t="str">
        <f t="shared" si="863"/>
        <v xml:space="preserve">Assicurazioni </v>
      </c>
      <c r="W2585" s="14"/>
      <c r="X2585" s="18"/>
      <c r="Y2585" s="16">
        <v>0</v>
      </c>
      <c r="Z2585" s="18">
        <f t="shared" si="854"/>
        <v>43835.199999999983</v>
      </c>
      <c r="AA2585" s="15"/>
      <c r="AB2585" s="24"/>
      <c r="AC2585" s="15" t="str">
        <f t="shared" si="864"/>
        <v xml:space="preserve">Assicurazioni </v>
      </c>
      <c r="AD2585" s="25"/>
      <c r="AE2585" s="62">
        <f t="shared" si="865"/>
        <v>0</v>
      </c>
      <c r="AF2585" s="63">
        <f t="shared" si="861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55"/>
        <v>0</v>
      </c>
      <c r="AP2585" s="15"/>
      <c r="AR2585" s="14"/>
      <c r="AS2585" s="18"/>
      <c r="AT2585" s="16">
        <v>0</v>
      </c>
      <c r="AU2585" s="18">
        <f t="shared" si="856"/>
        <v>0</v>
      </c>
      <c r="AV2585" s="15"/>
      <c r="AX2585" s="14"/>
      <c r="AY2585" s="18"/>
      <c r="AZ2585" s="16">
        <v>0</v>
      </c>
      <c r="BA2585" s="18">
        <f t="shared" si="857"/>
        <v>0</v>
      </c>
      <c r="BB2585" s="15"/>
      <c r="BD2585" s="14"/>
      <c r="BE2585" s="18"/>
      <c r="BF2585" s="16">
        <v>0</v>
      </c>
      <c r="BG2585" s="18">
        <f t="shared" si="858"/>
        <v>0</v>
      </c>
      <c r="BH2585" s="15"/>
      <c r="BJ2585" s="86"/>
      <c r="BK2585" s="86"/>
      <c r="BL2585" s="24"/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37.441319999999997</v>
      </c>
      <c r="N2586" s="16">
        <f>H2620+H2619+G2618</f>
        <v>0</v>
      </c>
      <c r="O2586" s="16">
        <f t="shared" si="859"/>
        <v>1460.8142239999997</v>
      </c>
      <c r="P2586" s="18">
        <f t="shared" si="860"/>
        <v>2423.8042239999991</v>
      </c>
      <c r="Q2586" s="14"/>
      <c r="R2586" s="18"/>
      <c r="S2586" s="16">
        <f t="shared" si="862"/>
        <v>0</v>
      </c>
      <c r="T2586" s="18">
        <f t="shared" si="853"/>
        <v>97638.799999999988</v>
      </c>
      <c r="U2586" s="15" t="str">
        <f t="shared" si="863"/>
        <v>Telepass</v>
      </c>
      <c r="W2586" s="14"/>
      <c r="X2586" s="18"/>
      <c r="Y2586" s="16">
        <v>0</v>
      </c>
      <c r="Z2586" s="18">
        <f t="shared" si="854"/>
        <v>43835.199999999983</v>
      </c>
      <c r="AA2586" s="15"/>
      <c r="AB2586" s="24"/>
      <c r="AC2586" s="15" t="str">
        <f t="shared" si="864"/>
        <v>Telepass</v>
      </c>
      <c r="AD2586" s="25"/>
      <c r="AE2586" s="62">
        <f t="shared" si="865"/>
        <v>0</v>
      </c>
      <c r="AF2586" s="63">
        <f t="shared" si="861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55"/>
        <v>0</v>
      </c>
      <c r="AP2586" s="15"/>
      <c r="AR2586" s="14"/>
      <c r="AS2586" s="18"/>
      <c r="AT2586" s="16">
        <v>0</v>
      </c>
      <c r="AU2586" s="18">
        <f t="shared" si="856"/>
        <v>0</v>
      </c>
      <c r="AV2586" s="15"/>
      <c r="AX2586" s="14"/>
      <c r="AY2586" s="18"/>
      <c r="AZ2586" s="16">
        <v>0</v>
      </c>
      <c r="BA2586" s="18">
        <f t="shared" si="857"/>
        <v>0</v>
      </c>
      <c r="BB2586" s="15"/>
      <c r="BD2586" s="14"/>
      <c r="BE2586" s="18"/>
      <c r="BF2586" s="16">
        <v>0</v>
      </c>
      <c r="BG2586" s="18">
        <f t="shared" si="858"/>
        <v>0</v>
      </c>
      <c r="BH2586" s="15"/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/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853"/>
        <v>97638.799999999988</v>
      </c>
      <c r="U2587" s="15" t="str">
        <f t="shared" si="863"/>
        <v>Pubblicità</v>
      </c>
      <c r="W2587" s="14"/>
      <c r="X2587" s="18"/>
      <c r="Y2587" s="16">
        <v>0</v>
      </c>
      <c r="Z2587" s="18">
        <f t="shared" si="854"/>
        <v>43835.199999999983</v>
      </c>
      <c r="AA2587" s="15"/>
      <c r="AB2587" s="24"/>
      <c r="AC2587" s="15" t="str">
        <f t="shared" si="864"/>
        <v>Pubblicità</v>
      </c>
      <c r="AD2587" s="25"/>
      <c r="AE2587" s="62">
        <f t="shared" si="865"/>
        <v>0</v>
      </c>
      <c r="AF2587" s="63">
        <f t="shared" si="861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55"/>
        <v>0</v>
      </c>
      <c r="AP2587" s="15"/>
      <c r="AR2587" s="14"/>
      <c r="AS2587" s="18"/>
      <c r="AT2587" s="16"/>
      <c r="AU2587" s="18">
        <f t="shared" si="856"/>
        <v>0</v>
      </c>
      <c r="AV2587" s="15"/>
      <c r="AX2587" s="14"/>
      <c r="AY2587" s="18"/>
      <c r="AZ2587" s="16"/>
      <c r="BA2587" s="18">
        <f t="shared" si="857"/>
        <v>0</v>
      </c>
      <c r="BB2587" s="15"/>
      <c r="BD2587" s="14"/>
      <c r="BE2587" s="18"/>
      <c r="BF2587" s="16"/>
      <c r="BG2587" s="18">
        <f t="shared" si="858"/>
        <v>0</v>
      </c>
      <c r="BH2587" s="15"/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145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/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104474.32000000002</v>
      </c>
      <c r="Q2588" s="14"/>
      <c r="R2588" s="18"/>
      <c r="S2588" s="16">
        <f>G2588</f>
        <v>0</v>
      </c>
      <c r="T2588" s="18">
        <f t="shared" si="853"/>
        <v>97638.799999999988</v>
      </c>
      <c r="U2588" s="15" t="str">
        <f t="shared" si="863"/>
        <v xml:space="preserve">PAG. STIP.           MARZIA </v>
      </c>
      <c r="W2588" s="14"/>
      <c r="X2588" s="18"/>
      <c r="Y2588" s="16">
        <v>0</v>
      </c>
      <c r="Z2588" s="18">
        <f t="shared" si="854"/>
        <v>43835.199999999983</v>
      </c>
      <c r="AA2588" s="15"/>
      <c r="AB2588" s="24"/>
      <c r="AC2588" s="15" t="str">
        <f t="shared" si="864"/>
        <v xml:space="preserve">PAG. STIP.           MARZIA </v>
      </c>
      <c r="AD2588" s="25"/>
      <c r="AE2588" s="62">
        <f t="shared" si="865"/>
        <v>0</v>
      </c>
      <c r="AF2588" s="63">
        <f t="shared" si="861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55"/>
        <v>0</v>
      </c>
      <c r="AP2588" s="15"/>
      <c r="AR2588" s="14"/>
      <c r="AS2588" s="18"/>
      <c r="AT2588" s="16">
        <v>0</v>
      </c>
      <c r="AU2588" s="18">
        <f t="shared" si="856"/>
        <v>0</v>
      </c>
      <c r="AV2588" s="15"/>
      <c r="AX2588" s="14"/>
      <c r="AY2588" s="18"/>
      <c r="AZ2588" s="16">
        <v>0</v>
      </c>
      <c r="BA2588" s="18">
        <f t="shared" si="857"/>
        <v>0</v>
      </c>
      <c r="BB2588" s="15"/>
      <c r="BD2588" s="14"/>
      <c r="BE2588" s="18"/>
      <c r="BF2588" s="16">
        <v>0</v>
      </c>
      <c r="BG2588" s="18">
        <f t="shared" si="858"/>
        <v>0</v>
      </c>
      <c r="BH2588" s="15"/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147</v>
      </c>
      <c r="D2589" s="16"/>
      <c r="E2589" s="16">
        <v>0</v>
      </c>
      <c r="F2589" s="16"/>
      <c r="G2589" s="16">
        <v>0</v>
      </c>
      <c r="H2589" s="16"/>
      <c r="I2589" s="4"/>
      <c r="J2589" s="14"/>
      <c r="K2589" s="17"/>
      <c r="L2589" s="16"/>
      <c r="M2589" s="16">
        <v>0</v>
      </c>
      <c r="N2589" s="16" t="s">
        <v>70</v>
      </c>
      <c r="O2589" s="16">
        <f>SUM(L2600:L2611)+L2614</f>
        <v>18228.11</v>
      </c>
      <c r="P2589" s="33">
        <f>SUM(O2567:O2586)</f>
        <v>97301.19</v>
      </c>
      <c r="Q2589" s="14"/>
      <c r="R2589" s="18"/>
      <c r="S2589" s="16">
        <f>G2589</f>
        <v>0</v>
      </c>
      <c r="T2589" s="18">
        <f t="shared" si="853"/>
        <v>97638.799999999988</v>
      </c>
      <c r="U2589" s="15" t="str">
        <f t="shared" si="863"/>
        <v xml:space="preserve">PAG. STIP.           DEBORAH </v>
      </c>
      <c r="W2589" s="14"/>
      <c r="X2589" s="18"/>
      <c r="Y2589" s="16">
        <v>0</v>
      </c>
      <c r="Z2589" s="18">
        <f t="shared" si="854"/>
        <v>43835.199999999983</v>
      </c>
      <c r="AA2589" s="15"/>
      <c r="AB2589" s="24"/>
      <c r="AC2589" s="15" t="str">
        <f t="shared" si="864"/>
        <v xml:space="preserve">PAG. STIP.           DEBORAH </v>
      </c>
      <c r="AD2589" s="25"/>
      <c r="AE2589" s="62">
        <f t="shared" si="865"/>
        <v>0</v>
      </c>
      <c r="AF2589" s="63">
        <f t="shared" si="861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55"/>
        <v>0</v>
      </c>
      <c r="AP2589" s="15"/>
      <c r="AR2589" s="14"/>
      <c r="AS2589" s="18"/>
      <c r="AT2589" s="16">
        <v>0</v>
      </c>
      <c r="AU2589" s="18">
        <f t="shared" si="856"/>
        <v>0</v>
      </c>
      <c r="AV2589" s="15"/>
      <c r="AX2589" s="14"/>
      <c r="AY2589" s="18"/>
      <c r="AZ2589" s="16">
        <v>0</v>
      </c>
      <c r="BA2589" s="18">
        <f t="shared" si="857"/>
        <v>0</v>
      </c>
      <c r="BB2589" s="15"/>
      <c r="BD2589" s="14"/>
      <c r="BE2589" s="18"/>
      <c r="BF2589" s="16">
        <v>0</v>
      </c>
      <c r="BG2589" s="18">
        <f t="shared" si="858"/>
        <v>0</v>
      </c>
      <c r="BH2589" s="15"/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149</v>
      </c>
      <c r="D2590" s="16"/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-1981.9599999999964</v>
      </c>
      <c r="P2590" s="35">
        <f>O2529+O2530+O2591-F2605-F2604-O2588-O2589</f>
        <v>-18596.219999999998</v>
      </c>
      <c r="Q2590" s="14"/>
      <c r="R2590" s="18"/>
      <c r="S2590" s="16">
        <f>G2590</f>
        <v>0</v>
      </c>
      <c r="T2590" s="18">
        <f t="shared" si="853"/>
        <v>97638.799999999988</v>
      </c>
      <c r="U2590" s="15"/>
      <c r="W2590" s="14"/>
      <c r="X2590" s="18"/>
      <c r="Y2590" s="16"/>
      <c r="Z2590" s="18">
        <f t="shared" si="854"/>
        <v>43835.199999999983</v>
      </c>
      <c r="AA2590" s="15"/>
      <c r="AB2590" s="24"/>
      <c r="AC2590" s="15" t="str">
        <f t="shared" si="864"/>
        <v xml:space="preserve">PAG. STIP.           DORIANA BONIFICO </v>
      </c>
      <c r="AD2590" s="25"/>
      <c r="AE2590" s="62">
        <f t="shared" si="865"/>
        <v>0</v>
      </c>
      <c r="AF2590" s="63">
        <f t="shared" si="861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55"/>
        <v>0</v>
      </c>
      <c r="AP2590" s="15"/>
      <c r="AR2590" s="14"/>
      <c r="AS2590" s="18"/>
      <c r="AT2590" s="16"/>
      <c r="AU2590" s="18">
        <f t="shared" si="856"/>
        <v>0</v>
      </c>
      <c r="AV2590" s="15"/>
      <c r="AX2590" s="14"/>
      <c r="AY2590" s="18"/>
      <c r="AZ2590" s="16"/>
      <c r="BA2590" s="18">
        <f t="shared" si="857"/>
        <v>0</v>
      </c>
      <c r="BB2590" s="15"/>
      <c r="BD2590" s="14"/>
      <c r="BE2590" s="18"/>
      <c r="BF2590" s="16"/>
      <c r="BG2590" s="18">
        <f t="shared" si="858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150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22999.649999999998</v>
      </c>
      <c r="M2591" s="3">
        <f>SUM(M2564:M2590)</f>
        <v>1613.85</v>
      </c>
      <c r="N2591" s="16" t="s">
        <v>75</v>
      </c>
      <c r="O2591" s="16">
        <f>N2564-L2565</f>
        <v>1613.85</v>
      </c>
      <c r="P2591" s="18"/>
      <c r="Q2591" s="14"/>
      <c r="R2591" s="18"/>
      <c r="S2591" s="16">
        <f>G2591</f>
        <v>0</v>
      </c>
      <c r="T2591" s="18">
        <f t="shared" si="853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54"/>
        <v>43835.199999999983</v>
      </c>
      <c r="AA2591" s="15"/>
      <c r="AB2591" s="24"/>
      <c r="AC2591" s="15" t="str">
        <f t="shared" si="864"/>
        <v xml:space="preserve">PAG. STIP.           STEFANIA  BONIFICO </v>
      </c>
      <c r="AD2591" s="25"/>
      <c r="AE2591" s="62">
        <f t="shared" si="865"/>
        <v>0</v>
      </c>
      <c r="AF2591" s="63">
        <f t="shared" si="861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55"/>
        <v>0</v>
      </c>
      <c r="AP2591" s="15"/>
      <c r="AR2591" s="14"/>
      <c r="AS2591" s="18"/>
      <c r="AT2591" s="16">
        <v>0</v>
      </c>
      <c r="AU2591" s="18">
        <f t="shared" si="856"/>
        <v>0</v>
      </c>
      <c r="AV2591" s="15"/>
      <c r="AX2591" s="14"/>
      <c r="AY2591" s="18"/>
      <c r="AZ2591" s="16">
        <v>0</v>
      </c>
      <c r="BA2591" s="18">
        <f t="shared" si="857"/>
        <v>0</v>
      </c>
      <c r="BB2591" s="15"/>
      <c r="BD2591" s="14"/>
      <c r="BE2591" s="18"/>
      <c r="BF2591" s="16">
        <v>0</v>
      </c>
      <c r="BG2591" s="18">
        <f t="shared" si="858"/>
        <v>0</v>
      </c>
      <c r="BH2591" s="15"/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1327085.5900000001</v>
      </c>
      <c r="M2592" s="3">
        <f>M2532</f>
        <v>1100298.8599999999</v>
      </c>
      <c r="N2592" s="16" t="s">
        <v>77</v>
      </c>
      <c r="O2592" s="36">
        <f>(O2588+O2589)-(O2527+O2528)</f>
        <v>7018.6100000000006</v>
      </c>
      <c r="P2592" s="37">
        <f>O2591-O2592</f>
        <v>-5404.76</v>
      </c>
      <c r="Q2592" s="14"/>
      <c r="R2592" s="18"/>
      <c r="S2592" s="16">
        <f>G2592</f>
        <v>0</v>
      </c>
      <c r="T2592" s="18">
        <f t="shared" si="853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54"/>
        <v>43835.199999999983</v>
      </c>
      <c r="AA2592" s="15"/>
      <c r="AB2592" s="24"/>
      <c r="AC2592" s="15" t="str">
        <f t="shared" si="864"/>
        <v>Pagamento contributi impiegate</v>
      </c>
      <c r="AD2592" s="25"/>
      <c r="AE2592" s="62">
        <f t="shared" si="865"/>
        <v>0</v>
      </c>
      <c r="AF2592" s="63">
        <f t="shared" si="861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55"/>
        <v>0</v>
      </c>
      <c r="AP2592" s="15"/>
      <c r="AR2592" s="14"/>
      <c r="AS2592" s="18"/>
      <c r="AT2592" s="16">
        <v>0</v>
      </c>
      <c r="AU2592" s="18">
        <f t="shared" si="856"/>
        <v>0</v>
      </c>
      <c r="AV2592" s="15"/>
      <c r="AX2592" s="14"/>
      <c r="AY2592" s="18"/>
      <c r="AZ2592" s="16">
        <v>0</v>
      </c>
      <c r="BA2592" s="18">
        <f t="shared" si="857"/>
        <v>0</v>
      </c>
      <c r="BB2592" s="15"/>
      <c r="BD2592" s="14"/>
      <c r="BE2592" s="18"/>
      <c r="BF2592" s="16">
        <v>0</v>
      </c>
      <c r="BG2592" s="18">
        <f t="shared" si="858"/>
        <v>0</v>
      </c>
      <c r="BH2592" s="15"/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1350085.24</v>
      </c>
      <c r="M2593" s="3">
        <f>M2591+M2592</f>
        <v>1101912.71</v>
      </c>
      <c r="N2593" s="16" t="s">
        <v>80</v>
      </c>
      <c r="O2593" s="38">
        <f>O2590+O2591-O2592</f>
        <v>-7386.7199999999975</v>
      </c>
      <c r="P2593" s="39">
        <f>O2593-O2590</f>
        <v>-5404.7600000000011</v>
      </c>
      <c r="Q2593" s="14"/>
      <c r="R2593" s="18"/>
      <c r="S2593" s="16">
        <v>0</v>
      </c>
      <c r="T2593" s="18">
        <f t="shared" si="853"/>
        <v>97638.799999999988</v>
      </c>
      <c r="U2593" s="15"/>
      <c r="W2593" s="14"/>
      <c r="X2593" s="18"/>
      <c r="Y2593" s="16"/>
      <c r="Z2593" s="18">
        <f t="shared" si="854"/>
        <v>43835.199999999983</v>
      </c>
      <c r="AA2593" s="15"/>
      <c r="AB2593" s="24"/>
      <c r="AC2593" s="15"/>
      <c r="AD2593" s="25"/>
      <c r="AE2593" s="62">
        <f t="shared" si="865"/>
        <v>0</v>
      </c>
      <c r="AF2593" s="63">
        <f t="shared" si="861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55"/>
        <v>0</v>
      </c>
      <c r="AP2593" s="15"/>
      <c r="AR2593" s="14"/>
      <c r="AS2593" s="18"/>
      <c r="AT2593" s="16"/>
      <c r="AU2593" s="18">
        <f t="shared" si="856"/>
        <v>0</v>
      </c>
      <c r="AV2593" s="15"/>
      <c r="AX2593" s="14"/>
      <c r="AY2593" s="18"/>
      <c r="AZ2593" s="16"/>
      <c r="BA2593" s="18">
        <f t="shared" si="857"/>
        <v>0</v>
      </c>
      <c r="BB2593" s="15"/>
      <c r="BD2593" s="14"/>
      <c r="BE2593" s="18"/>
      <c r="BF2593" s="16"/>
      <c r="BG2593" s="18">
        <f t="shared" si="858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248172.53000000003</v>
      </c>
      <c r="M2594" s="40"/>
      <c r="N2594" s="29" t="s">
        <v>82</v>
      </c>
      <c r="O2594" s="41">
        <f>O2587+O2588+O2589+O2595</f>
        <v>97301.19</v>
      </c>
      <c r="P2594" s="18"/>
      <c r="Q2594" s="14"/>
      <c r="R2594" s="18"/>
      <c r="S2594" s="16">
        <f>G2594</f>
        <v>0</v>
      </c>
      <c r="T2594" s="18">
        <f t="shared" si="853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854"/>
        <v>43835.199999999983</v>
      </c>
      <c r="AA2594" s="15"/>
      <c r="AB2594" s="24"/>
      <c r="AC2594" s="15" t="str">
        <f t="shared" ref="AC2594:AC2604" si="866">C2594</f>
        <v>Pag. Bolletta Telecom  780820</v>
      </c>
      <c r="AD2594" s="25"/>
      <c r="AE2594" s="62">
        <f t="shared" si="865"/>
        <v>0</v>
      </c>
      <c r="AF2594" s="63">
        <f t="shared" si="861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55"/>
        <v>0</v>
      </c>
      <c r="AP2594" s="15"/>
      <c r="AR2594" s="14"/>
      <c r="AS2594" s="18"/>
      <c r="AT2594" s="16">
        <v>0</v>
      </c>
      <c r="AU2594" s="18">
        <f t="shared" si="856"/>
        <v>0</v>
      </c>
      <c r="AV2594" s="15"/>
      <c r="AX2594" s="14"/>
      <c r="AY2594" s="18"/>
      <c r="AZ2594" s="16">
        <v>0</v>
      </c>
      <c r="BA2594" s="18">
        <f t="shared" si="857"/>
        <v>0</v>
      </c>
      <c r="BB2594" s="15"/>
      <c r="BD2594" s="14"/>
      <c r="BE2594" s="18"/>
      <c r="BF2594" s="16">
        <v>0</v>
      </c>
      <c r="BG2594" s="18">
        <f t="shared" si="858"/>
        <v>0</v>
      </c>
      <c r="BH2594" s="15"/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-18565.719999999987</v>
      </c>
      <c r="P2595" s="18"/>
      <c r="Q2595" s="14"/>
      <c r="R2595" s="18"/>
      <c r="S2595" s="16">
        <f>G2595</f>
        <v>0</v>
      </c>
      <c r="T2595" s="18">
        <f t="shared" si="853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854"/>
        <v>43835.199999999983</v>
      </c>
      <c r="AA2595" s="15"/>
      <c r="AB2595" s="24"/>
      <c r="AC2595" s="15" t="str">
        <f t="shared" si="866"/>
        <v>Pag. Bolletta Telecom 780344</v>
      </c>
      <c r="AD2595" s="25"/>
      <c r="AE2595" s="62">
        <f t="shared" si="865"/>
        <v>0</v>
      </c>
      <c r="AF2595" s="63">
        <f t="shared" si="861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55"/>
        <v>0</v>
      </c>
      <c r="AP2595" s="15"/>
      <c r="AR2595" s="14"/>
      <c r="AS2595" s="18"/>
      <c r="AT2595" s="16">
        <v>0</v>
      </c>
      <c r="AU2595" s="18">
        <f t="shared" si="856"/>
        <v>0</v>
      </c>
      <c r="AV2595" s="15"/>
      <c r="AX2595" s="14"/>
      <c r="AY2595" s="18"/>
      <c r="AZ2595" s="16">
        <v>0</v>
      </c>
      <c r="BA2595" s="18">
        <f t="shared" si="857"/>
        <v>0</v>
      </c>
      <c r="BB2595" s="15"/>
      <c r="BD2595" s="14"/>
      <c r="BE2595" s="18"/>
      <c r="BF2595" s="16">
        <v>0</v>
      </c>
      <c r="BG2595" s="18">
        <f t="shared" si="858"/>
        <v>0</v>
      </c>
      <c r="BH2595" s="15"/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853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854"/>
        <v>43835.199999999983</v>
      </c>
      <c r="AA2596" s="15"/>
      <c r="AB2596" s="24"/>
      <c r="AC2596" s="15" t="str">
        <f t="shared" si="866"/>
        <v>Pag. Bolletta Telecom</v>
      </c>
      <c r="AD2596" s="25"/>
      <c r="AE2596" s="62">
        <f t="shared" si="865"/>
        <v>0</v>
      </c>
      <c r="AF2596" s="63">
        <f t="shared" si="861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55"/>
        <v>0</v>
      </c>
      <c r="AP2596" s="15"/>
      <c r="AR2596" s="14"/>
      <c r="AS2596" s="18"/>
      <c r="AT2596" s="16">
        <v>0</v>
      </c>
      <c r="AU2596" s="18">
        <f t="shared" si="856"/>
        <v>0</v>
      </c>
      <c r="AV2596" s="15"/>
      <c r="AX2596" s="14"/>
      <c r="AY2596" s="18"/>
      <c r="AZ2596" s="16">
        <v>0</v>
      </c>
      <c r="BA2596" s="18">
        <f t="shared" si="857"/>
        <v>0</v>
      </c>
      <c r="BB2596" s="15"/>
      <c r="BD2596" s="14"/>
      <c r="BE2596" s="18"/>
      <c r="BF2596" s="16">
        <v>0</v>
      </c>
      <c r="BG2596" s="18">
        <f t="shared" si="858"/>
        <v>0</v>
      </c>
      <c r="BH2596" s="15"/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ref="T2597:T2628" si="867">(R2597-S2597)+T2596</f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ref="Z2597:Z2628" si="868">(X2597-Y2597)+Z2596</f>
        <v>43835.199999999983</v>
      </c>
      <c r="AA2597" s="15"/>
      <c r="AB2597" s="24"/>
      <c r="AC2597" s="15" t="str">
        <f t="shared" si="866"/>
        <v xml:space="preserve">PAG. BOLLETTA ENEL  </v>
      </c>
      <c r="AD2597" s="25"/>
      <c r="AE2597" s="62">
        <f t="shared" si="865"/>
        <v>0</v>
      </c>
      <c r="AF2597" s="63">
        <f t="shared" si="861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8" si="869">(AM2597-AN2597)+AO2596</f>
        <v>0</v>
      </c>
      <c r="AP2597" s="15"/>
      <c r="AR2597" s="14"/>
      <c r="AS2597" s="18"/>
      <c r="AT2597" s="16">
        <v>0</v>
      </c>
      <c r="AU2597" s="18">
        <f t="shared" ref="AU2597:AU2628" si="870">(AS2597-AT2597)+AU2596</f>
        <v>0</v>
      </c>
      <c r="AV2597" s="15"/>
      <c r="AX2597" s="14"/>
      <c r="AY2597" s="18"/>
      <c r="AZ2597" s="16">
        <v>0</v>
      </c>
      <c r="BA2597" s="18">
        <f t="shared" ref="BA2597:BA2628" si="871">(AY2597-AZ2597)+BA2596</f>
        <v>0</v>
      </c>
      <c r="BB2597" s="15"/>
      <c r="BD2597" s="14"/>
      <c r="BE2597" s="18"/>
      <c r="BF2597" s="16">
        <v>0</v>
      </c>
      <c r="BG2597" s="18">
        <f t="shared" ref="BG2597:BG2628" si="872">(BE2597-BF2597)+BG2596</f>
        <v>0</v>
      </c>
      <c r="BH2597" s="15"/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157229.48999999996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867"/>
        <v>97638.799999999988</v>
      </c>
      <c r="U2598" s="15"/>
      <c r="W2598" s="14"/>
      <c r="X2598" s="18"/>
      <c r="Y2598" s="16">
        <v>0</v>
      </c>
      <c r="Z2598" s="18">
        <f t="shared" si="868"/>
        <v>43835.199999999983</v>
      </c>
      <c r="AA2598" s="15"/>
      <c r="AB2598" s="24"/>
      <c r="AC2598" s="15" t="str">
        <f t="shared" si="866"/>
        <v>Locazione immobili</v>
      </c>
      <c r="AD2598" s="25"/>
      <c r="AE2598" s="62">
        <f t="shared" si="865"/>
        <v>0</v>
      </c>
      <c r="AF2598" s="63">
        <f t="shared" si="861"/>
        <v>9547.4</v>
      </c>
      <c r="AG2598" s="25"/>
      <c r="AH2598" s="24"/>
      <c r="AI2598" s="26">
        <v>0</v>
      </c>
      <c r="AJ2598" s="25"/>
      <c r="AL2598" s="14"/>
      <c r="AM2598" s="18"/>
      <c r="AN2598" s="16">
        <v>0</v>
      </c>
      <c r="AO2598" s="18">
        <f t="shared" si="869"/>
        <v>0</v>
      </c>
      <c r="AP2598" s="15"/>
      <c r="AR2598" s="14"/>
      <c r="AS2598" s="18"/>
      <c r="AT2598" s="16">
        <v>0</v>
      </c>
      <c r="AU2598" s="18">
        <f t="shared" si="870"/>
        <v>0</v>
      </c>
      <c r="AV2598" s="15"/>
      <c r="AX2598" s="14"/>
      <c r="AY2598" s="18"/>
      <c r="AZ2598" s="16">
        <v>0</v>
      </c>
      <c r="BA2598" s="18">
        <f t="shared" si="871"/>
        <v>0</v>
      </c>
      <c r="BB2598" s="15"/>
      <c r="BD2598" s="14"/>
      <c r="BE2598" s="18"/>
      <c r="BF2598" s="16">
        <v>0</v>
      </c>
      <c r="BG2598" s="18">
        <f t="shared" si="872"/>
        <v>0</v>
      </c>
      <c r="BH2598" s="15"/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867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868"/>
        <v>43835.199999999983</v>
      </c>
      <c r="AA2599" s="15"/>
      <c r="AB2599" s="24"/>
      <c r="AC2599" s="15" t="str">
        <f t="shared" si="866"/>
        <v>Spese condominiali</v>
      </c>
      <c r="AD2599" s="25"/>
      <c r="AE2599" s="62">
        <f t="shared" si="865"/>
        <v>0</v>
      </c>
      <c r="AF2599" s="63">
        <f t="shared" si="861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69"/>
        <v>0</v>
      </c>
      <c r="AP2599" s="15"/>
      <c r="AR2599" s="14"/>
      <c r="AS2599" s="18"/>
      <c r="AT2599" s="16">
        <v>0</v>
      </c>
      <c r="AU2599" s="18">
        <f t="shared" si="870"/>
        <v>0</v>
      </c>
      <c r="AV2599" s="15"/>
      <c r="AX2599" s="14"/>
      <c r="AY2599" s="18"/>
      <c r="AZ2599" s="16">
        <v>0</v>
      </c>
      <c r="BA2599" s="18">
        <f t="shared" si="871"/>
        <v>0</v>
      </c>
      <c r="BB2599" s="15"/>
      <c r="BD2599" s="14"/>
      <c r="BE2599" s="18"/>
      <c r="BF2599" s="16">
        <v>0</v>
      </c>
      <c r="BG2599" s="18">
        <f t="shared" si="872"/>
        <v>0</v>
      </c>
      <c r="BH2599" s="15"/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67"/>
        <v>97638.799999999988</v>
      </c>
      <c r="U2600" s="15"/>
      <c r="W2600" s="14"/>
      <c r="X2600" s="18"/>
      <c r="Y2600" s="16"/>
      <c r="Z2600" s="18">
        <f t="shared" si="868"/>
        <v>43835.199999999983</v>
      </c>
      <c r="AA2600" s="15"/>
      <c r="AB2600" s="24"/>
      <c r="AC2600" s="15" t="str">
        <f t="shared" si="866"/>
        <v>TOT. SPESE AFFITTO  TEL. LUCE</v>
      </c>
      <c r="AD2600" s="25"/>
      <c r="AE2600" s="62">
        <f t="shared" si="865"/>
        <v>0</v>
      </c>
      <c r="AF2600" s="63">
        <f t="shared" si="861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69"/>
        <v>0</v>
      </c>
      <c r="AP2600" s="15"/>
      <c r="AR2600" s="14"/>
      <c r="AS2600" s="18"/>
      <c r="AT2600" s="16"/>
      <c r="AU2600" s="18">
        <f t="shared" si="870"/>
        <v>0</v>
      </c>
      <c r="AV2600" s="15"/>
      <c r="AX2600" s="14"/>
      <c r="AY2600" s="18"/>
      <c r="AZ2600" s="16"/>
      <c r="BA2600" s="18">
        <f t="shared" si="871"/>
        <v>0</v>
      </c>
      <c r="BB2600" s="15"/>
      <c r="BD2600" s="14"/>
      <c r="BE2600" s="18"/>
      <c r="BF2600" s="16"/>
      <c r="BG2600" s="18">
        <f t="shared" si="872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97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95</v>
      </c>
      <c r="L2601" s="107">
        <v>1614.49</v>
      </c>
      <c r="M2601" s="16" t="s">
        <v>96</v>
      </c>
      <c r="N2601" s="16">
        <v>1488</v>
      </c>
      <c r="O2601" s="16"/>
      <c r="P2601" s="18"/>
      <c r="Q2601" s="14"/>
      <c r="R2601" s="18"/>
      <c r="S2601" s="16">
        <f>G2601</f>
        <v>0</v>
      </c>
      <c r="T2601" s="18">
        <f t="shared" si="867"/>
        <v>97638.799999999988</v>
      </c>
      <c r="U2601" s="15"/>
      <c r="W2601" s="14"/>
      <c r="X2601" s="18">
        <v>0</v>
      </c>
      <c r="Y2601" s="16">
        <v>0</v>
      </c>
      <c r="Z2601" s="18">
        <f t="shared" si="868"/>
        <v>43835.199999999983</v>
      </c>
      <c r="AA2601" s="15"/>
      <c r="AB2601" s="24"/>
      <c r="AC2601" s="15" t="str">
        <f t="shared" si="866"/>
        <v xml:space="preserve">RIVALSA </v>
      </c>
      <c r="AD2601" s="25"/>
      <c r="AE2601" s="62">
        <f t="shared" si="865"/>
        <v>0</v>
      </c>
      <c r="AF2601" s="63">
        <f t="shared" si="861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69"/>
        <v>0</v>
      </c>
      <c r="AP2601" s="15"/>
      <c r="AR2601" s="14"/>
      <c r="AS2601" s="18"/>
      <c r="AT2601" s="16"/>
      <c r="AU2601" s="18">
        <f t="shared" si="870"/>
        <v>0</v>
      </c>
      <c r="AV2601" s="15"/>
      <c r="AX2601" s="14"/>
      <c r="AY2601" s="18"/>
      <c r="AZ2601" s="16"/>
      <c r="BA2601" s="18">
        <f t="shared" si="871"/>
        <v>0</v>
      </c>
      <c r="BB2601" s="15"/>
      <c r="BD2601" s="14"/>
      <c r="BE2601" s="18"/>
      <c r="BF2601" s="16"/>
      <c r="BG2601" s="18">
        <f t="shared" si="872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100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98</v>
      </c>
      <c r="L2602" s="107">
        <v>5083</v>
      </c>
      <c r="M2602" s="16" t="s">
        <v>99</v>
      </c>
      <c r="N2602" s="16">
        <v>1116.81</v>
      </c>
      <c r="O2602" s="16"/>
      <c r="P2602" s="18"/>
      <c r="Q2602" s="14"/>
      <c r="R2602" s="18"/>
      <c r="S2602" s="16">
        <f>G2602</f>
        <v>0</v>
      </c>
      <c r="T2602" s="18">
        <f t="shared" si="867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68"/>
        <v>43835.199999999983</v>
      </c>
      <c r="AA2602" s="15"/>
      <c r="AB2602" s="24"/>
      <c r="AC2602" s="15" t="str">
        <f t="shared" si="866"/>
        <v>COMMERCIALISTA</v>
      </c>
      <c r="AD2602" s="25"/>
      <c r="AE2602" s="62">
        <f t="shared" si="865"/>
        <v>0</v>
      </c>
      <c r="AF2602" s="63">
        <f t="shared" si="861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69"/>
        <v>0</v>
      </c>
      <c r="AP2602" s="15"/>
      <c r="AR2602" s="14"/>
      <c r="AS2602" s="18"/>
      <c r="AT2602" s="16">
        <v>0</v>
      </c>
      <c r="AU2602" s="18">
        <f t="shared" si="870"/>
        <v>0</v>
      </c>
      <c r="AV2602" s="15"/>
      <c r="AX2602" s="14"/>
      <c r="AY2602" s="18"/>
      <c r="AZ2602" s="16">
        <v>0</v>
      </c>
      <c r="BA2602" s="18">
        <f t="shared" si="871"/>
        <v>0</v>
      </c>
      <c r="BB2602" s="15"/>
      <c r="BD2602" s="14"/>
      <c r="BE2602" s="18"/>
      <c r="BF2602" s="16">
        <v>0</v>
      </c>
      <c r="BG2602" s="18">
        <f t="shared" si="872"/>
        <v>0</v>
      </c>
      <c r="BH2602" s="15"/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154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">
        <v>101</v>
      </c>
      <c r="L2603" s="107">
        <f>L2542</f>
        <v>0</v>
      </c>
      <c r="M2603" s="16" t="s">
        <v>102</v>
      </c>
      <c r="N2603" s="16">
        <v>0</v>
      </c>
      <c r="O2603" s="16"/>
      <c r="P2603" s="18"/>
      <c r="Q2603" s="14"/>
      <c r="R2603" s="18"/>
      <c r="S2603" s="16">
        <f>G2603</f>
        <v>0</v>
      </c>
      <c r="T2603" s="18">
        <f t="shared" si="867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68"/>
        <v>43835.199999999983</v>
      </c>
      <c r="AA2603" s="15"/>
      <c r="AB2603" s="24"/>
      <c r="AC2603" s="15" t="str">
        <f t="shared" si="866"/>
        <v>CASSA PREVIDENZA  AGENTI  + QUOTA GAA</v>
      </c>
      <c r="AD2603" s="25"/>
      <c r="AE2603" s="62">
        <f t="shared" si="865"/>
        <v>0</v>
      </c>
      <c r="AF2603" s="63">
        <f t="shared" si="861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69"/>
        <v>0</v>
      </c>
      <c r="AP2603" s="15"/>
      <c r="AR2603" s="14"/>
      <c r="AS2603" s="18"/>
      <c r="AT2603" s="16">
        <v>0</v>
      </c>
      <c r="AU2603" s="18">
        <f t="shared" si="870"/>
        <v>0</v>
      </c>
      <c r="AV2603" s="15"/>
      <c r="AX2603" s="14"/>
      <c r="AY2603" s="18"/>
      <c r="AZ2603" s="16">
        <v>0</v>
      </c>
      <c r="BA2603" s="18">
        <f t="shared" si="871"/>
        <v>0</v>
      </c>
      <c r="BB2603" s="15"/>
      <c r="BD2603" s="14"/>
      <c r="BE2603" s="18"/>
      <c r="BF2603" s="16">
        <v>0</v>
      </c>
      <c r="BG2603" s="18">
        <f t="shared" si="872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106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">
        <v>104</v>
      </c>
      <c r="L2604" s="107">
        <f>L2543</f>
        <v>0</v>
      </c>
      <c r="M2604" s="16" t="s">
        <v>105</v>
      </c>
      <c r="N2604" s="16">
        <v>390</v>
      </c>
      <c r="O2604" s="16"/>
      <c r="P2604" s="18"/>
      <c r="Q2604" s="14"/>
      <c r="R2604" s="18">
        <f>F2604</f>
        <v>0</v>
      </c>
      <c r="S2604" s="16">
        <v>0</v>
      </c>
      <c r="T2604" s="18">
        <f t="shared" si="867"/>
        <v>97638.799999999988</v>
      </c>
      <c r="U2604" s="15"/>
      <c r="W2604" s="14" t="s">
        <v>194</v>
      </c>
      <c r="X2604" s="18">
        <v>0</v>
      </c>
      <c r="Y2604" s="16"/>
      <c r="Z2604" s="18">
        <f t="shared" si="868"/>
        <v>43835.199999999983</v>
      </c>
      <c r="AA2604" s="15"/>
      <c r="AB2604" s="24"/>
      <c r="AC2604" s="15" t="str">
        <f t="shared" si="866"/>
        <v>GIROCONTO PROVV. GENERALI</v>
      </c>
      <c r="AD2604" s="25"/>
      <c r="AE2604" s="62">
        <f t="shared" si="865"/>
        <v>0</v>
      </c>
      <c r="AF2604" s="63">
        <f t="shared" si="861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69"/>
        <v>0</v>
      </c>
      <c r="AP2604" s="15"/>
      <c r="AR2604" s="14"/>
      <c r="AS2604" s="18"/>
      <c r="AT2604" s="16"/>
      <c r="AU2604" s="18">
        <f t="shared" si="870"/>
        <v>0</v>
      </c>
      <c r="AV2604" s="15"/>
      <c r="AX2604" s="14"/>
      <c r="AY2604" s="18"/>
      <c r="AZ2604" s="16"/>
      <c r="BA2604" s="18">
        <f t="shared" si="871"/>
        <v>0</v>
      </c>
      <c r="BB2604" s="15"/>
      <c r="BD2604" s="14"/>
      <c r="BE2604" s="18">
        <f>H2604</f>
        <v>0</v>
      </c>
      <c r="BF2604" s="16"/>
      <c r="BG2604" s="18">
        <f t="shared" si="872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155</v>
      </c>
      <c r="D2605" s="16"/>
      <c r="E2605" s="16"/>
      <c r="F2605" s="1">
        <v>0</v>
      </c>
      <c r="G2605" s="16">
        <v>0</v>
      </c>
      <c r="H2605" s="16"/>
      <c r="I2605" s="4"/>
      <c r="J2605" s="14"/>
      <c r="K2605" s="50" t="s">
        <v>107</v>
      </c>
      <c r="L2605" s="107">
        <v>325</v>
      </c>
      <c r="M2605" s="16" t="s">
        <v>108</v>
      </c>
      <c r="N2605" s="16">
        <v>681.5</v>
      </c>
      <c r="O2605" s="16"/>
      <c r="P2605" s="18"/>
      <c r="Q2605" s="14"/>
      <c r="R2605" s="49">
        <f>F2605</f>
        <v>0</v>
      </c>
      <c r="S2605" s="16">
        <v>0</v>
      </c>
      <c r="T2605" s="18">
        <f t="shared" si="867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68"/>
        <v>43835.199999999983</v>
      </c>
      <c r="AA2605" s="15"/>
      <c r="AB2605" s="24"/>
      <c r="AC2605" s="64" t="s">
        <v>156</v>
      </c>
      <c r="AD2605" s="65"/>
      <c r="AE2605" s="65">
        <f t="shared" si="865"/>
        <v>0</v>
      </c>
      <c r="AF2605" s="63">
        <f t="shared" si="861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69"/>
        <v>0</v>
      </c>
      <c r="AP2605" s="15"/>
      <c r="AR2605" s="14"/>
      <c r="AS2605" s="18"/>
      <c r="AT2605" s="16">
        <v>0</v>
      </c>
      <c r="AU2605" s="18">
        <f t="shared" si="870"/>
        <v>0</v>
      </c>
      <c r="AV2605" s="15"/>
      <c r="AX2605" s="14"/>
      <c r="AY2605" s="18"/>
      <c r="AZ2605" s="16">
        <v>0</v>
      </c>
      <c r="BA2605" s="18">
        <f t="shared" si="871"/>
        <v>0</v>
      </c>
      <c r="BB2605" s="15"/>
      <c r="BD2605" s="14"/>
      <c r="BE2605" s="18"/>
      <c r="BF2605" s="16">
        <v>0</v>
      </c>
      <c r="BG2605" s="18">
        <f t="shared" si="872"/>
        <v>0</v>
      </c>
      <c r="BH2605" s="15"/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112</v>
      </c>
      <c r="D2606" s="16"/>
      <c r="E2606" s="16"/>
      <c r="F2606" s="16"/>
      <c r="G2606" s="16">
        <v>0</v>
      </c>
      <c r="H2606" s="16"/>
      <c r="I2606" s="4"/>
      <c r="J2606" s="14"/>
      <c r="K2606" s="50" t="s">
        <v>110</v>
      </c>
      <c r="L2606" s="107">
        <f>L2545</f>
        <v>631.5</v>
      </c>
      <c r="M2606" s="16" t="s">
        <v>111</v>
      </c>
      <c r="N2606" s="16">
        <v>0</v>
      </c>
      <c r="O2606" s="16"/>
      <c r="P2606" s="18"/>
      <c r="Q2606" s="14"/>
      <c r="R2606" s="18"/>
      <c r="S2606" s="16">
        <f>G2606</f>
        <v>0</v>
      </c>
      <c r="T2606" s="18">
        <f t="shared" si="867"/>
        <v>97638.799999999988</v>
      </c>
      <c r="U2606" s="15" t="s">
        <v>113</v>
      </c>
      <c r="W2606" s="14"/>
      <c r="X2606" s="18"/>
      <c r="Y2606" s="16">
        <v>0</v>
      </c>
      <c r="Z2606" s="18">
        <f t="shared" si="868"/>
        <v>43835.199999999983</v>
      </c>
      <c r="AA2606" s="15"/>
      <c r="AB2606" s="24"/>
      <c r="AC2606" s="15" t="str">
        <f>C2606</f>
        <v>TASSE</v>
      </c>
      <c r="AD2606" s="25"/>
      <c r="AE2606" s="62">
        <f t="shared" si="865"/>
        <v>0</v>
      </c>
      <c r="AF2606" s="63">
        <f t="shared" si="861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69"/>
        <v>0</v>
      </c>
      <c r="AP2606" s="15"/>
      <c r="AR2606" s="14"/>
      <c r="AS2606" s="18">
        <v>0</v>
      </c>
      <c r="AT2606" s="16">
        <v>0</v>
      </c>
      <c r="AU2606" s="18">
        <f t="shared" si="870"/>
        <v>0</v>
      </c>
      <c r="AV2606" s="15"/>
      <c r="AX2606" s="14"/>
      <c r="AY2606" s="18">
        <v>0</v>
      </c>
      <c r="AZ2606" s="16">
        <v>0</v>
      </c>
      <c r="BA2606" s="18">
        <f t="shared" si="871"/>
        <v>0</v>
      </c>
      <c r="BB2606" s="15"/>
      <c r="BD2606" s="14"/>
      <c r="BE2606" s="18">
        <v>0</v>
      </c>
      <c r="BF2606" s="16">
        <v>0</v>
      </c>
      <c r="BG2606" s="18">
        <f t="shared" si="872"/>
        <v>0</v>
      </c>
      <c r="BH2606" s="15"/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114</v>
      </c>
      <c r="D2607" s="16"/>
      <c r="E2607" s="16"/>
      <c r="F2607" s="16">
        <v>0</v>
      </c>
      <c r="G2607" s="16">
        <v>0</v>
      </c>
      <c r="H2607" s="16"/>
      <c r="I2607" s="4"/>
      <c r="J2607" s="14"/>
      <c r="K2607" s="152" t="s">
        <v>490</v>
      </c>
      <c r="L2607" s="106"/>
      <c r="M2607" s="152" t="s">
        <v>491</v>
      </c>
      <c r="N2607" s="106">
        <f>SUM(N2601:N2606)</f>
        <v>3676.31</v>
      </c>
      <c r="O2607" s="16"/>
      <c r="P2607" s="18"/>
      <c r="Q2607" s="14"/>
      <c r="R2607" s="18"/>
      <c r="S2607" s="16">
        <f>G2607</f>
        <v>0</v>
      </c>
      <c r="T2607" s="18">
        <f t="shared" si="867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68"/>
        <v>43835.199999999983</v>
      </c>
      <c r="AA2607" s="15"/>
      <c r="AB2607" s="24"/>
      <c r="AC2607" s="15" t="str">
        <f>C2607</f>
        <v>PREL.  ACC. PER AMM-  GIGI</v>
      </c>
      <c r="AD2607" s="25"/>
      <c r="AE2607" s="62">
        <f t="shared" si="865"/>
        <v>0</v>
      </c>
      <c r="AF2607" s="63">
        <f t="shared" si="861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69"/>
        <v>0</v>
      </c>
      <c r="AP2607" s="15"/>
      <c r="AR2607" s="14"/>
      <c r="AS2607" s="18">
        <v>0</v>
      </c>
      <c r="AT2607" s="16">
        <v>0</v>
      </c>
      <c r="AU2607" s="18">
        <f t="shared" si="870"/>
        <v>0</v>
      </c>
      <c r="AV2607" s="15"/>
      <c r="AX2607" s="14"/>
      <c r="AY2607" s="18">
        <v>0</v>
      </c>
      <c r="AZ2607" s="16">
        <v>0</v>
      </c>
      <c r="BA2607" s="18">
        <f t="shared" si="871"/>
        <v>0</v>
      </c>
      <c r="BB2607" s="15"/>
      <c r="BD2607" s="14"/>
      <c r="BE2607" s="18">
        <v>0</v>
      </c>
      <c r="BF2607" s="16">
        <v>0</v>
      </c>
      <c r="BG2607" s="18">
        <f t="shared" si="872"/>
        <v>0</v>
      </c>
      <c r="BH2607" s="15"/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115</v>
      </c>
      <c r="D2608" s="16"/>
      <c r="E2608" s="16"/>
      <c r="F2608" s="16">
        <v>0</v>
      </c>
      <c r="G2608" s="16">
        <v>0</v>
      </c>
      <c r="H2608" s="16"/>
      <c r="I2608" s="4"/>
      <c r="J2608" s="14"/>
      <c r="K2608" s="50" t="s">
        <v>492</v>
      </c>
      <c r="L2608" s="107">
        <v>15</v>
      </c>
      <c r="M2608" s="16"/>
      <c r="N2608" s="16">
        <v>0</v>
      </c>
      <c r="O2608" s="16"/>
      <c r="P2608" s="18"/>
      <c r="Q2608" s="14"/>
      <c r="R2608" s="18">
        <v>0</v>
      </c>
      <c r="S2608" s="16">
        <f>G2608</f>
        <v>0</v>
      </c>
      <c r="T2608" s="18">
        <f t="shared" si="867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68"/>
        <v>43835.199999999983</v>
      </c>
      <c r="AA2608" s="15"/>
      <c r="AB2608" s="24"/>
      <c r="AC2608" s="15" t="str">
        <f>C2608</f>
        <v>PREL.  ACC. PER AMM-. RENZO</v>
      </c>
      <c r="AD2608" s="25"/>
      <c r="AE2608" s="62">
        <f t="shared" si="865"/>
        <v>0</v>
      </c>
      <c r="AF2608" s="63">
        <f t="shared" si="861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69"/>
        <v>0</v>
      </c>
      <c r="AP2608" s="15"/>
      <c r="AR2608" s="14"/>
      <c r="AS2608" s="18">
        <v>0</v>
      </c>
      <c r="AT2608" s="16"/>
      <c r="AU2608" s="18">
        <f t="shared" si="870"/>
        <v>0</v>
      </c>
      <c r="AV2608" s="15"/>
      <c r="AX2608" s="14"/>
      <c r="AY2608" s="18">
        <v>0</v>
      </c>
      <c r="AZ2608" s="16"/>
      <c r="BA2608" s="18">
        <f t="shared" si="871"/>
        <v>0</v>
      </c>
      <c r="BB2608" s="15"/>
      <c r="BD2608" s="14"/>
      <c r="BE2608" s="18">
        <v>0</v>
      </c>
      <c r="BF2608" s="16"/>
      <c r="BG2608" s="18">
        <f t="shared" si="872"/>
        <v>0</v>
      </c>
      <c r="BH2608" s="15"/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/>
      <c r="B2609" s="15"/>
      <c r="C2609" s="15"/>
      <c r="D2609" s="16"/>
      <c r="E2609" s="16"/>
      <c r="F2609" s="16">
        <v>0</v>
      </c>
      <c r="G2609" s="16"/>
      <c r="H2609" s="16"/>
      <c r="I2609" s="4"/>
      <c r="J2609" s="14"/>
      <c r="K2609" s="50" t="s">
        <v>493</v>
      </c>
      <c r="L2609" s="107">
        <v>-0.01</v>
      </c>
      <c r="M2609" s="16" t="s">
        <v>471</v>
      </c>
      <c r="N2609" s="16">
        <f>N2548</f>
        <v>300.5</v>
      </c>
      <c r="O2609" s="16"/>
      <c r="P2609" s="18"/>
      <c r="Q2609" s="14"/>
      <c r="R2609" s="18">
        <v>0</v>
      </c>
      <c r="S2609" s="16">
        <v>0</v>
      </c>
      <c r="T2609" s="18">
        <f t="shared" si="867"/>
        <v>97638.799999999988</v>
      </c>
      <c r="U2609" s="15"/>
      <c r="W2609" s="14"/>
      <c r="X2609" s="18">
        <f>F2609</f>
        <v>0</v>
      </c>
      <c r="Y2609" s="16">
        <v>0</v>
      </c>
      <c r="Z2609" s="18">
        <f t="shared" si="868"/>
        <v>43835.199999999983</v>
      </c>
      <c r="AA2609" s="15">
        <f>C2609</f>
        <v>0</v>
      </c>
      <c r="AB2609" s="24"/>
      <c r="AC2609" s="15"/>
      <c r="AD2609" s="25"/>
      <c r="AE2609" s="62"/>
      <c r="AF2609" s="63"/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69"/>
        <v>0</v>
      </c>
      <c r="AP2609" s="15"/>
      <c r="AR2609" s="14"/>
      <c r="AS2609" s="18">
        <v>0</v>
      </c>
      <c r="AT2609" s="16"/>
      <c r="AU2609" s="18">
        <f t="shared" si="870"/>
        <v>0</v>
      </c>
      <c r="AV2609" s="15"/>
      <c r="AX2609" s="14"/>
      <c r="AY2609" s="18">
        <v>0</v>
      </c>
      <c r="AZ2609" s="16"/>
      <c r="BA2609" s="18">
        <f t="shared" si="871"/>
        <v>0</v>
      </c>
      <c r="BB2609" s="15"/>
      <c r="BD2609" s="14"/>
      <c r="BE2609" s="18">
        <v>0</v>
      </c>
      <c r="BF2609" s="16"/>
      <c r="BG2609" s="18">
        <f t="shared" si="872"/>
        <v>0</v>
      </c>
      <c r="BH2609" s="15"/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/>
      <c r="C2610" s="15" t="s">
        <v>116</v>
      </c>
      <c r="D2610" s="16"/>
      <c r="E2610" s="16"/>
      <c r="F2610" s="16">
        <v>0</v>
      </c>
      <c r="G2610" s="16"/>
      <c r="H2610" s="16">
        <v>0</v>
      </c>
      <c r="I2610" s="4"/>
      <c r="J2610" s="14"/>
      <c r="K2610" s="50" t="s">
        <v>494</v>
      </c>
      <c r="L2610" s="107">
        <v>824.5</v>
      </c>
      <c r="M2610" s="16" t="s">
        <v>473</v>
      </c>
      <c r="N2610" s="16">
        <f>N2549</f>
        <v>333</v>
      </c>
      <c r="O2610" s="16"/>
      <c r="P2610" s="18"/>
      <c r="Q2610" s="14"/>
      <c r="R2610" s="18">
        <v>0</v>
      </c>
      <c r="S2610" s="16">
        <v>0</v>
      </c>
      <c r="T2610" s="18">
        <f t="shared" si="867"/>
        <v>97638.799999999988</v>
      </c>
      <c r="U2610" s="15"/>
      <c r="W2610" s="14"/>
      <c r="X2610" s="18">
        <f>F2610</f>
        <v>0</v>
      </c>
      <c r="Y2610" s="16"/>
      <c r="Z2610" s="18">
        <f t="shared" si="868"/>
        <v>43835.199999999983</v>
      </c>
      <c r="AA2610" s="15"/>
      <c r="AB2610" s="24"/>
      <c r="AC2610" s="15"/>
      <c r="AD2610" s="25"/>
      <c r="AE2610" s="62"/>
      <c r="AF2610" s="63"/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69"/>
        <v>0</v>
      </c>
      <c r="AP2610" s="15"/>
      <c r="AR2610" s="14"/>
      <c r="AS2610" s="18">
        <v>0</v>
      </c>
      <c r="AT2610" s="16"/>
      <c r="AU2610" s="18">
        <f t="shared" si="870"/>
        <v>0</v>
      </c>
      <c r="AV2610" s="15"/>
      <c r="AX2610" s="14"/>
      <c r="AY2610" s="18">
        <v>0</v>
      </c>
      <c r="AZ2610" s="16"/>
      <c r="BA2610" s="18">
        <f t="shared" si="871"/>
        <v>0</v>
      </c>
      <c r="BB2610" s="15"/>
      <c r="BD2610" s="14"/>
      <c r="BE2610" s="18">
        <v>0</v>
      </c>
      <c r="BF2610" s="16"/>
      <c r="BG2610" s="18">
        <f t="shared" si="872"/>
        <v>0</v>
      </c>
      <c r="BH2610" s="15"/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/>
      <c r="B2611" s="15"/>
      <c r="C2611" s="15" t="s">
        <v>116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481</v>
      </c>
      <c r="L2611" s="107">
        <v>235.5</v>
      </c>
      <c r="M2611" s="16" t="s">
        <v>487</v>
      </c>
      <c r="N2611" s="16">
        <v>1334</v>
      </c>
      <c r="O2611" s="16"/>
      <c r="P2611" s="18"/>
      <c r="Q2611" s="14"/>
      <c r="R2611" s="18">
        <v>0</v>
      </c>
      <c r="S2611" s="16">
        <v>0</v>
      </c>
      <c r="T2611" s="18">
        <f t="shared" si="867"/>
        <v>97638.799999999988</v>
      </c>
      <c r="U2611" s="15"/>
      <c r="W2611" s="14"/>
      <c r="X2611" s="18">
        <f>F2611</f>
        <v>0</v>
      </c>
      <c r="Y2611" s="16"/>
      <c r="Z2611" s="18">
        <f t="shared" si="868"/>
        <v>43835.199999999983</v>
      </c>
      <c r="AA2611" s="15"/>
      <c r="AB2611" s="24"/>
      <c r="AC2611" s="15"/>
      <c r="AD2611" s="25"/>
      <c r="AE2611" s="62"/>
      <c r="AF2611" s="63"/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69"/>
        <v>0</v>
      </c>
      <c r="AP2611" s="15"/>
      <c r="AR2611" s="14"/>
      <c r="AS2611" s="18">
        <v>0</v>
      </c>
      <c r="AT2611" s="16"/>
      <c r="AU2611" s="18">
        <f t="shared" si="870"/>
        <v>0</v>
      </c>
      <c r="AV2611" s="15"/>
      <c r="AX2611" s="14"/>
      <c r="AY2611" s="18">
        <v>0</v>
      </c>
      <c r="AZ2611" s="16"/>
      <c r="BA2611" s="18">
        <f t="shared" si="871"/>
        <v>0</v>
      </c>
      <c r="BB2611" s="15"/>
      <c r="BD2611" s="14"/>
      <c r="BE2611" s="18">
        <v>0</v>
      </c>
      <c r="BF2611" s="16"/>
      <c r="BG2611" s="18">
        <f t="shared" si="872"/>
        <v>0</v>
      </c>
      <c r="BH2611" s="15"/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116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488</v>
      </c>
      <c r="N2612" s="16">
        <v>64.510000000000005</v>
      </c>
      <c r="O2612" s="16"/>
      <c r="P2612" s="18"/>
      <c r="Q2612" s="14"/>
      <c r="R2612" s="18">
        <v>0</v>
      </c>
      <c r="S2612" s="16">
        <v>0</v>
      </c>
      <c r="T2612" s="18">
        <f t="shared" si="867"/>
        <v>97638.799999999988</v>
      </c>
      <c r="U2612" s="15"/>
      <c r="W2612" s="14"/>
      <c r="X2612" s="18">
        <f>F2612</f>
        <v>0</v>
      </c>
      <c r="Y2612" s="16">
        <v>0</v>
      </c>
      <c r="Z2612" s="18">
        <f t="shared" si="868"/>
        <v>43835.199999999983</v>
      </c>
      <c r="AA2612" s="15" t="str">
        <f>C2612</f>
        <v>VERSAMENTO</v>
      </c>
      <c r="AB2612" s="24"/>
      <c r="AC2612" s="15"/>
      <c r="AD2612" s="25"/>
      <c r="AE2612" s="62"/>
      <c r="AF2612" s="63"/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69"/>
        <v>0</v>
      </c>
      <c r="AP2612" s="15"/>
      <c r="AR2612" s="14"/>
      <c r="AS2612" s="18">
        <v>0</v>
      </c>
      <c r="AT2612" s="16"/>
      <c r="AU2612" s="18">
        <f t="shared" si="870"/>
        <v>0</v>
      </c>
      <c r="AV2612" s="15"/>
      <c r="AX2612" s="14"/>
      <c r="AY2612" s="18">
        <v>0</v>
      </c>
      <c r="AZ2612" s="16"/>
      <c r="BA2612" s="18">
        <f t="shared" si="871"/>
        <v>0</v>
      </c>
      <c r="BB2612" s="15"/>
      <c r="BD2612" s="14"/>
      <c r="BE2612" s="18">
        <v>0</v>
      </c>
      <c r="BF2612" s="16"/>
      <c r="BG2612" s="18">
        <f t="shared" si="872"/>
        <v>0</v>
      </c>
      <c r="BH2612" s="15"/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116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119</v>
      </c>
      <c r="L2613" s="16">
        <f>SUM(L2600:L2612)</f>
        <v>8843.48</v>
      </c>
      <c r="M2613" s="16"/>
      <c r="N2613" s="16">
        <v>0</v>
      </c>
      <c r="O2613" s="16"/>
      <c r="P2613" s="18"/>
      <c r="Q2613" s="14"/>
      <c r="R2613" s="18">
        <v>0</v>
      </c>
      <c r="S2613" s="16"/>
      <c r="T2613" s="18">
        <f t="shared" si="867"/>
        <v>97638.799999999988</v>
      </c>
      <c r="U2613" s="15"/>
      <c r="W2613" s="14"/>
      <c r="X2613" s="18">
        <v>0</v>
      </c>
      <c r="Y2613" s="16"/>
      <c r="Z2613" s="18">
        <f t="shared" si="868"/>
        <v>43835.199999999983</v>
      </c>
      <c r="AA2613" s="15" t="str">
        <f>C2613</f>
        <v>VERSAMENTO</v>
      </c>
      <c r="AB2613" s="24"/>
      <c r="AC2613" s="15"/>
      <c r="AD2613" s="25"/>
      <c r="AE2613" s="62"/>
      <c r="AF2613" s="63"/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69"/>
        <v>0</v>
      </c>
      <c r="AP2613" s="15"/>
      <c r="AR2613" s="14"/>
      <c r="AS2613" s="18">
        <v>0</v>
      </c>
      <c r="AT2613" s="16"/>
      <c r="AU2613" s="18">
        <f t="shared" si="870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871"/>
        <v>0</v>
      </c>
      <c r="BB2613" s="15"/>
      <c r="BD2613" s="14"/>
      <c r="BE2613" s="18">
        <v>0</v>
      </c>
      <c r="BF2613" s="16"/>
      <c r="BG2613" s="18">
        <f t="shared" si="872"/>
        <v>0</v>
      </c>
      <c r="BH2613" s="15"/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175</v>
      </c>
      <c r="D2614" s="16"/>
      <c r="E2614" s="16"/>
      <c r="F2614" s="16"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9384.6299999999992</v>
      </c>
      <c r="M2614" s="44"/>
      <c r="N2614" s="16">
        <v>0</v>
      </c>
      <c r="O2614" s="16"/>
      <c r="P2614" s="18"/>
      <c r="Q2614" s="14"/>
      <c r="R2614" s="18">
        <v>0</v>
      </c>
      <c r="S2614" s="16"/>
      <c r="T2614" s="18">
        <f t="shared" si="867"/>
        <v>97638.799999999988</v>
      </c>
      <c r="U2614" s="15"/>
      <c r="W2614" s="14"/>
      <c r="X2614" s="18">
        <f>F2614</f>
        <v>15910.99</v>
      </c>
      <c r="Y2614" s="16">
        <f>G2614</f>
        <v>0</v>
      </c>
      <c r="Z2614" s="18">
        <f t="shared" si="868"/>
        <v>59746.189999999981</v>
      </c>
      <c r="AA2614" s="15" t="str">
        <f>C2614</f>
        <v>BONIFICI</v>
      </c>
      <c r="AB2614" s="24"/>
      <c r="AC2614" s="15"/>
      <c r="AD2614" s="25"/>
      <c r="AE2614" s="62"/>
      <c r="AF2614" s="63"/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69"/>
        <v>0</v>
      </c>
      <c r="AP2614" s="15"/>
      <c r="AR2614" s="14"/>
      <c r="AS2614" s="18">
        <v>0</v>
      </c>
      <c r="AT2614" s="16"/>
      <c r="AU2614" s="18">
        <f t="shared" si="870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1"/>
        <v>0</v>
      </c>
      <c r="BB2614" s="15"/>
      <c r="BD2614" s="14"/>
      <c r="BE2614" s="18">
        <v>0</v>
      </c>
      <c r="BF2614" s="16"/>
      <c r="BG2614" s="18">
        <f t="shared" si="872"/>
        <v>0</v>
      </c>
      <c r="BH2614" s="15"/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120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-691.08</v>
      </c>
      <c r="I2615" s="4"/>
      <c r="J2615" s="14"/>
      <c r="K2615" s="53">
        <f>A2564</f>
        <v>45349</v>
      </c>
      <c r="L2615" s="3">
        <f>D2564+D2565-E2569+D2566-E2566+D2569-E2564+B2567</f>
        <v>22999.649999999998</v>
      </c>
      <c r="M2615" s="3"/>
      <c r="N2615" s="3">
        <v>0</v>
      </c>
      <c r="O2615" s="16"/>
      <c r="P2615" s="18"/>
      <c r="Q2615" s="14"/>
      <c r="R2615" s="18"/>
      <c r="S2615" s="16"/>
      <c r="T2615" s="18">
        <f t="shared" si="867"/>
        <v>97638.799999999988</v>
      </c>
      <c r="U2615" s="15"/>
      <c r="W2615" s="14"/>
      <c r="X2615" s="18"/>
      <c r="Y2615" s="1">
        <f>G2615</f>
        <v>0</v>
      </c>
      <c r="Z2615" s="18">
        <f t="shared" si="868"/>
        <v>59746.189999999981</v>
      </c>
      <c r="AA2615" s="15" t="str">
        <f>C2615</f>
        <v>PREL .PROVVIGIONI MATURATE</v>
      </c>
      <c r="AB2615" s="24"/>
      <c r="AC2615" s="15" t="s">
        <v>163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69"/>
        <v>0</v>
      </c>
      <c r="AP2615" s="15"/>
      <c r="AR2615" s="14"/>
      <c r="AS2615" s="18"/>
      <c r="AT2615" s="25">
        <v>0</v>
      </c>
      <c r="AU2615" s="18">
        <f t="shared" si="870"/>
        <v>0</v>
      </c>
      <c r="AV2615" s="15"/>
      <c r="AX2615" s="14"/>
      <c r="AY2615" s="18"/>
      <c r="AZ2615" s="25">
        <v>0</v>
      </c>
      <c r="BA2615" s="18">
        <f t="shared" si="871"/>
        <v>0</v>
      </c>
      <c r="BB2615" s="15"/>
      <c r="BD2615" s="14"/>
      <c r="BE2615" s="18"/>
      <c r="BF2615" s="25">
        <v>0</v>
      </c>
      <c r="BG2615" s="18">
        <f t="shared" si="872"/>
        <v>0</v>
      </c>
      <c r="BH2615" s="15"/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121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/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67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68"/>
        <v>59746.189999999981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69"/>
        <v>0</v>
      </c>
      <c r="AP2616" s="15"/>
      <c r="AR2616" s="14"/>
      <c r="AS2616" s="18"/>
      <c r="AT2616" s="16"/>
      <c r="AU2616" s="18">
        <f t="shared" si="870"/>
        <v>0</v>
      </c>
      <c r="AV2616" s="15"/>
      <c r="AX2616" s="14"/>
      <c r="AY2616" s="18"/>
      <c r="AZ2616" s="16"/>
      <c r="BA2616" s="18">
        <f t="shared" si="871"/>
        <v>0</v>
      </c>
      <c r="BB2616" s="15"/>
      <c r="BD2616" s="14"/>
      <c r="BE2616" s="18"/>
      <c r="BF2616" s="16"/>
      <c r="BG2616" s="18">
        <f t="shared" si="872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/>
      <c r="B2617" s="15"/>
      <c r="C2617" s="15" t="s">
        <v>122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/>
      <c r="N2617" s="73">
        <v>0</v>
      </c>
      <c r="O2617" s="16"/>
      <c r="P2617" s="18"/>
      <c r="Q2617" s="14"/>
      <c r="R2617" s="18"/>
      <c r="S2617" s="16">
        <v>0</v>
      </c>
      <c r="T2617" s="18">
        <f t="shared" si="867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68"/>
        <v>59746.189999999981</v>
      </c>
      <c r="AA2617" s="15"/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69"/>
        <v>0</v>
      </c>
      <c r="AP2617" s="15"/>
      <c r="AR2617" s="14"/>
      <c r="AS2617" s="18"/>
      <c r="AT2617" s="16">
        <v>0</v>
      </c>
      <c r="AU2617" s="18">
        <f t="shared" si="870"/>
        <v>0</v>
      </c>
      <c r="AV2617" s="15"/>
      <c r="AX2617" s="14"/>
      <c r="AY2617" s="18"/>
      <c r="AZ2617" s="16">
        <v>0</v>
      </c>
      <c r="BA2617" s="18">
        <f t="shared" si="871"/>
        <v>0</v>
      </c>
      <c r="BB2617" s="15"/>
      <c r="BD2617" s="14"/>
      <c r="BE2617" s="18"/>
      <c r="BF2617" s="16">
        <v>0</v>
      </c>
      <c r="BG2617" s="18">
        <f t="shared" si="872"/>
        <v>0</v>
      </c>
      <c r="BH2617" s="15"/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/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123</v>
      </c>
      <c r="L2618" s="3">
        <f>SUM(L2598:L2612)+N2597+L2614+L2615</f>
        <v>198457.24999999994</v>
      </c>
      <c r="M2618" s="3">
        <f>SUM(O2567:O2586)+N2596</f>
        <v>99856.09</v>
      </c>
      <c r="N2618" s="16"/>
      <c r="O2618" s="16"/>
      <c r="P2618" s="18"/>
      <c r="Q2618" s="14"/>
      <c r="R2618" s="18"/>
      <c r="S2618" s="16">
        <v>0</v>
      </c>
      <c r="T2618" s="18">
        <f t="shared" si="867"/>
        <v>97638.799999999988</v>
      </c>
      <c r="U2618" s="15"/>
      <c r="W2618" s="14"/>
      <c r="X2618" s="18">
        <v>0</v>
      </c>
      <c r="Y2618" s="16">
        <v>0</v>
      </c>
      <c r="Z2618" s="18">
        <f t="shared" si="868"/>
        <v>59746.189999999981</v>
      </c>
      <c r="AA2618" s="15"/>
      <c r="AB2618" s="24"/>
      <c r="AC2618" s="15">
        <f>C2618</f>
        <v>0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119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69"/>
        <v>0</v>
      </c>
      <c r="AP2618" s="15"/>
      <c r="AR2618" s="14"/>
      <c r="AS2618" s="18"/>
      <c r="AT2618" s="16">
        <v>0</v>
      </c>
      <c r="AU2618" s="18">
        <f t="shared" si="870"/>
        <v>0</v>
      </c>
      <c r="AV2618" s="16"/>
      <c r="AX2618" s="14"/>
      <c r="AY2618" s="18"/>
      <c r="AZ2618" s="16">
        <v>0</v>
      </c>
      <c r="BA2618" s="18">
        <f t="shared" si="871"/>
        <v>0</v>
      </c>
      <c r="BB2618" s="15"/>
      <c r="BD2618" s="14"/>
      <c r="BE2618" s="18"/>
      <c r="BF2618" s="16">
        <v>0</v>
      </c>
      <c r="BG2618" s="18">
        <f t="shared" si="872"/>
        <v>0</v>
      </c>
      <c r="BH2618" s="15"/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495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-6154.409999999998</v>
      </c>
      <c r="J2619" s="14"/>
      <c r="K2619" s="6" t="s">
        <v>124</v>
      </c>
      <c r="L2619" s="3">
        <f>L2618-M2618</f>
        <v>98601.159999999945</v>
      </c>
      <c r="M2619" s="16"/>
      <c r="N2619" s="16"/>
      <c r="O2619" s="16"/>
      <c r="P2619" s="18"/>
      <c r="Q2619" s="14"/>
      <c r="R2619" s="18"/>
      <c r="S2619" s="16">
        <v>0</v>
      </c>
      <c r="T2619" s="18">
        <f t="shared" si="867"/>
        <v>97638.799999999988</v>
      </c>
      <c r="U2619" s="15"/>
      <c r="W2619" s="14"/>
      <c r="X2619" s="18"/>
      <c r="Y2619" s="16">
        <f>G2619</f>
        <v>155.5</v>
      </c>
      <c r="Z2619" s="18">
        <f t="shared" si="868"/>
        <v>59590.689999999981</v>
      </c>
      <c r="AA2619" s="15" t="str">
        <f>C2619</f>
        <v>BONIFICO RIMBORSO GASPARINI</v>
      </c>
      <c r="AB2619" s="24"/>
      <c r="AC2619" s="71" t="s">
        <v>201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125</v>
      </c>
      <c r="AI2619" s="26"/>
      <c r="AJ2619" s="25">
        <f>SUM(AJ2565:AJ2618)</f>
        <v>0</v>
      </c>
      <c r="AL2619" s="14"/>
      <c r="AM2619" s="18"/>
      <c r="AN2619" s="16"/>
      <c r="AO2619" s="18">
        <f t="shared" si="869"/>
        <v>0</v>
      </c>
      <c r="AP2619" s="15"/>
      <c r="AR2619" s="14"/>
      <c r="AS2619" s="18"/>
      <c r="AT2619" s="16">
        <v>0</v>
      </c>
      <c r="AU2619" s="18">
        <f t="shared" si="870"/>
        <v>0</v>
      </c>
      <c r="AV2619" s="15"/>
      <c r="AX2619" s="14"/>
      <c r="AY2619" s="18"/>
      <c r="AZ2619" s="16"/>
      <c r="BA2619" s="18">
        <f t="shared" si="871"/>
        <v>0</v>
      </c>
      <c r="BB2619" s="15"/>
      <c r="BD2619" s="14"/>
      <c r="BE2619" s="18"/>
      <c r="BF2619" s="16"/>
      <c r="BG2619" s="18">
        <f t="shared" si="872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148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249245.83000000002</v>
      </c>
      <c r="M2620" s="16"/>
      <c r="N2620" s="16"/>
      <c r="O2620" s="56"/>
      <c r="P2620" s="18"/>
      <c r="Q2620" s="14"/>
      <c r="R2620" s="18"/>
      <c r="S2620" s="16">
        <v>0</v>
      </c>
      <c r="T2620" s="18">
        <f t="shared" si="867"/>
        <v>97638.799999999988</v>
      </c>
      <c r="U2620" s="15"/>
      <c r="W2620" s="14"/>
      <c r="X2620" s="18"/>
      <c r="Y2620" s="16">
        <v>0</v>
      </c>
      <c r="Z2620" s="18">
        <f t="shared" si="868"/>
        <v>59590.689999999981</v>
      </c>
      <c r="AA2620" s="15"/>
      <c r="AB2620" s="24"/>
      <c r="AC2620" s="71" t="s">
        <v>167</v>
      </c>
      <c r="AD2620" s="65"/>
      <c r="AE2620" s="65">
        <f>G2620</f>
        <v>0</v>
      </c>
      <c r="AF2620" s="63">
        <f>AF2559+AD2564+AD2565</f>
        <v>104474.31999999999</v>
      </c>
      <c r="AG2620" s="25"/>
      <c r="AH2620" s="24"/>
      <c r="AI2620" s="26"/>
      <c r="AJ2620" s="25"/>
      <c r="AL2620" s="14"/>
      <c r="AM2620" s="18"/>
      <c r="AN2620" s="16"/>
      <c r="AO2620" s="18">
        <f t="shared" si="869"/>
        <v>0</v>
      </c>
      <c r="AP2620" s="15"/>
      <c r="AR2620" s="14"/>
      <c r="AS2620" s="18"/>
      <c r="AT2620" s="16"/>
      <c r="AU2620" s="18">
        <f t="shared" si="870"/>
        <v>0</v>
      </c>
      <c r="AV2620" s="15"/>
      <c r="AX2620" s="14"/>
      <c r="AY2620" s="18"/>
      <c r="AZ2620" s="16"/>
      <c r="BA2620" s="18">
        <f t="shared" si="871"/>
        <v>0</v>
      </c>
      <c r="BB2620" s="15"/>
      <c r="BD2620" s="14"/>
      <c r="BE2620" s="18"/>
      <c r="BF2620" s="16"/>
      <c r="BG2620" s="18">
        <f t="shared" si="872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105799.19999999997</v>
      </c>
      <c r="B2621" s="44">
        <f>D2569-D2571+B2560</f>
        <v>0</v>
      </c>
      <c r="C2621" s="57" t="s">
        <v>127</v>
      </c>
      <c r="D2621" s="44">
        <f>D2564-D2567-E2564+D2560</f>
        <v>109052.57</v>
      </c>
      <c r="E2621" s="44">
        <f>D2565-D2570+E2560</f>
        <v>32327.610000000004</v>
      </c>
      <c r="F2621" s="72">
        <f>D2567+D2568+D2570+F2560-E2568</f>
        <v>26643.96</v>
      </c>
      <c r="G2621" s="81">
        <f>D2567+D2568-E2568+D2570+G2560</f>
        <v>26643.96</v>
      </c>
      <c r="H2621" s="44">
        <f>G2615+G2614+H2560</f>
        <v>31184.519999999997</v>
      </c>
      <c r="I2621" s="79">
        <f>G2621-H2621</f>
        <v>-4540.5599999999977</v>
      </c>
      <c r="J2621" s="58"/>
      <c r="K2621" s="6" t="s">
        <v>128</v>
      </c>
      <c r="L2621" s="3">
        <f>L2619-L2620</f>
        <v>-150644.67000000007</v>
      </c>
      <c r="M2621" s="27" t="s">
        <v>168</v>
      </c>
      <c r="N2621" s="27">
        <f>O2621-L2620</f>
        <v>-159015.72000000003</v>
      </c>
      <c r="O2621" s="44">
        <f>Z2621+AU2621+N2597+SUM(L2600:L2611)+SUM(N2601:N2611)+L2615-D2567-D2570-D2566+E2568</f>
        <v>90230.109999999971</v>
      </c>
      <c r="P2621" s="18"/>
      <c r="Q2621" s="58"/>
      <c r="R2621" s="59"/>
      <c r="S2621" s="44"/>
      <c r="T2621" s="59">
        <f t="shared" si="867"/>
        <v>97638.799999999988</v>
      </c>
      <c r="U2621" s="57"/>
      <c r="W2621" s="58"/>
      <c r="X2621" s="59"/>
      <c r="Y2621" s="44"/>
      <c r="Z2621" s="59">
        <f t="shared" si="868"/>
        <v>59590.689999999981</v>
      </c>
      <c r="AA2621" s="57"/>
      <c r="AB2621" s="60"/>
      <c r="AC2621" s="60" t="s">
        <v>129</v>
      </c>
      <c r="AD2621" s="23">
        <f>SUM(AD2564:AD2620)-SUM(AE2564:AE2618)+AD2560</f>
        <v>32729.390000000007</v>
      </c>
      <c r="AE2621" s="23">
        <f>AF2607+AF2608</f>
        <v>11860</v>
      </c>
      <c r="AF2621" s="23">
        <f>AD2621+AE2621</f>
        <v>44589.390000000007</v>
      </c>
      <c r="AG2621" s="23" t="s">
        <v>169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69"/>
        <v>0</v>
      </c>
      <c r="AP2621" s="57"/>
      <c r="AR2621" s="58"/>
      <c r="AS2621" s="59"/>
      <c r="AT2621" s="44"/>
      <c r="AU2621" s="59">
        <f t="shared" si="870"/>
        <v>0</v>
      </c>
      <c r="AV2621" s="57"/>
      <c r="AX2621" s="58"/>
      <c r="AY2621" s="59"/>
      <c r="AZ2621" s="44"/>
      <c r="BA2621" s="59">
        <f t="shared" si="871"/>
        <v>0</v>
      </c>
      <c r="BB2621" s="57"/>
      <c r="BD2621" s="58"/>
      <c r="BE2621" s="59"/>
      <c r="BF2621" s="44"/>
      <c r="BG2621" s="59">
        <f t="shared" si="872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202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/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130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170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171</v>
      </c>
      <c r="BP2624" s="8" t="s">
        <v>0</v>
      </c>
      <c r="BQ2624" s="9" t="s">
        <v>172</v>
      </c>
    </row>
    <row r="2625" spans="1:69" ht="16.8" customHeight="1" x14ac:dyDescent="0.35">
      <c r="A2625" s="14">
        <v>45350</v>
      </c>
      <c r="B2625" s="15" t="s">
        <v>173</v>
      </c>
      <c r="C2625" s="15" t="s">
        <v>177</v>
      </c>
      <c r="D2625" s="16">
        <v>7932.5999999999995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77.509999999999991</v>
      </c>
      <c r="M2625" s="16"/>
      <c r="N2625" s="82">
        <f>L2625+L2626-M2626</f>
        <v>77.509999999999991</v>
      </c>
      <c r="O2625" s="80">
        <f>D2628+D2631+D2629-E2629-E2628+O2564</f>
        <v>98641.58</v>
      </c>
      <c r="P2625" s="18"/>
      <c r="Q2625" s="14">
        <f>J2625</f>
        <v>45350</v>
      </c>
      <c r="R2625" s="18"/>
      <c r="S2625" s="16"/>
      <c r="T2625" s="18">
        <f>T2621</f>
        <v>97638.799999999988</v>
      </c>
      <c r="U2625" s="15"/>
      <c r="W2625" s="14">
        <f>A2625</f>
        <v>45350</v>
      </c>
      <c r="X2625" s="18"/>
      <c r="Y2625" s="16"/>
      <c r="Z2625" s="18">
        <f>Z2621</f>
        <v>59590.689999999981</v>
      </c>
      <c r="AA2625" s="15"/>
      <c r="AB2625" s="19">
        <f>A2625</f>
        <v>45350</v>
      </c>
      <c r="AC2625" s="12" t="s">
        <v>25</v>
      </c>
      <c r="AD2625" s="11">
        <f>N2625</f>
        <v>77.509999999999991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175</v>
      </c>
      <c r="BM2625" s="88">
        <f>BK2625</f>
        <v>45350</v>
      </c>
      <c r="BN2625" s="24" t="s">
        <v>175</v>
      </c>
      <c r="BO2625" s="24"/>
      <c r="BP2625" s="88">
        <f>BK2625</f>
        <v>45350</v>
      </c>
      <c r="BQ2625" s="124"/>
    </row>
    <row r="2626" spans="1:69" ht="16.8" customHeight="1" x14ac:dyDescent="0.35">
      <c r="A2626" s="15"/>
      <c r="B2626" s="15"/>
      <c r="C2626" s="15" t="s">
        <v>179</v>
      </c>
      <c r="D2626" s="16">
        <v>1394.54</v>
      </c>
      <c r="E2626" s="16"/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73">(R2626-S2626)+T2625</f>
        <v>97638.799999999988</v>
      </c>
      <c r="U2626" s="15"/>
      <c r="W2626" s="14"/>
      <c r="X2626" s="18"/>
      <c r="Y2626" s="16"/>
      <c r="Z2626" s="18">
        <f t="shared" ref="Z2626:Z2657" si="874">(X2626-Y2626)+Z2625</f>
        <v>59590.689999999981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75">(AM2626-AN2626)+AO2625</f>
        <v>0</v>
      </c>
      <c r="AP2626" s="15"/>
      <c r="AR2626" s="14"/>
      <c r="AS2626" s="18"/>
      <c r="AT2626" s="16"/>
      <c r="AU2626" s="18">
        <f t="shared" ref="AU2626:AU2657" si="876">(AS2626-AT2626)+AU2625</f>
        <v>0</v>
      </c>
      <c r="AV2626" s="15"/>
      <c r="AX2626" s="14"/>
      <c r="AY2626" s="18"/>
      <c r="AZ2626" s="16"/>
      <c r="BA2626" s="18">
        <f t="shared" ref="BA2626:BA2657" si="877">(AY2626-AZ2626)+BA2625</f>
        <v>0</v>
      </c>
      <c r="BB2626" s="15"/>
      <c r="BD2626" s="14"/>
      <c r="BE2626" s="18"/>
      <c r="BF2626" s="16"/>
      <c r="BG2626" s="18">
        <f t="shared" ref="BG2626:BG2657" si="878">(BE2626-BF2626)+BG2625</f>
        <v>0</v>
      </c>
      <c r="BH2626" s="15"/>
      <c r="BJ2626" s="86">
        <v>0</v>
      </c>
      <c r="BK2626" s="90"/>
      <c r="BL2626" s="24">
        <v>0</v>
      </c>
      <c r="BM2626" s="91"/>
      <c r="BN2626" s="24">
        <v>0</v>
      </c>
      <c r="BO2626" s="24">
        <v>0</v>
      </c>
      <c r="BP2626" s="91"/>
      <c r="BQ2626" s="124"/>
    </row>
    <row r="2627" spans="1:69" ht="16.8" customHeight="1" x14ac:dyDescent="0.35">
      <c r="A2627" s="15"/>
      <c r="B2627" s="15"/>
      <c r="C2627" s="15" t="s">
        <v>398</v>
      </c>
      <c r="D2627" s="16">
        <v>164</v>
      </c>
      <c r="E2627" s="16">
        <v>0</v>
      </c>
      <c r="F2627" s="16"/>
      <c r="G2627" s="16"/>
      <c r="H2627" s="103">
        <f>D2628+H2566</f>
        <v>148.59</v>
      </c>
      <c r="I2627" s="4"/>
      <c r="J2627" s="14"/>
      <c r="K2627" s="17" t="s">
        <v>35</v>
      </c>
      <c r="L2627" s="16">
        <f>D2625+D2626+D2627+D2630-D2628-D2629-D2631-D2632-E2627-E2625+B2628</f>
        <v>9424.2999999999993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73"/>
        <v>97638.799999999988</v>
      </c>
      <c r="U2627" s="15"/>
      <c r="W2627" s="14"/>
      <c r="X2627" s="18"/>
      <c r="Y2627" s="16"/>
      <c r="Z2627" s="18">
        <f t="shared" si="874"/>
        <v>59590.689999999981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75"/>
        <v>0</v>
      </c>
      <c r="AP2627" s="15"/>
      <c r="AR2627" s="14"/>
      <c r="AS2627" s="18"/>
      <c r="AT2627" s="16"/>
      <c r="AU2627" s="18">
        <f t="shared" si="876"/>
        <v>0</v>
      </c>
      <c r="AV2627" s="15"/>
      <c r="AX2627" s="14"/>
      <c r="AY2627" s="18"/>
      <c r="AZ2627" s="16"/>
      <c r="BA2627" s="18">
        <f t="shared" si="877"/>
        <v>0</v>
      </c>
      <c r="BB2627" s="15"/>
      <c r="BD2627" s="14"/>
      <c r="BE2627" s="18"/>
      <c r="BF2627" s="16"/>
      <c r="BG2627" s="18">
        <f t="shared" si="878"/>
        <v>0</v>
      </c>
      <c r="BH2627" s="15"/>
      <c r="BJ2627" s="86">
        <v>0</v>
      </c>
      <c r="BK2627" s="90"/>
      <c r="BL2627" s="24">
        <v>0</v>
      </c>
      <c r="BM2627" s="91"/>
      <c r="BN2627" s="24">
        <v>0</v>
      </c>
      <c r="BO2627" s="24">
        <v>0</v>
      </c>
      <c r="BP2627" s="91"/>
      <c r="BQ2627" s="124"/>
    </row>
    <row r="2628" spans="1:69" ht="16.8" customHeight="1" x14ac:dyDescent="0.35">
      <c r="A2628" s="15"/>
      <c r="B2628" s="15">
        <v>0</v>
      </c>
      <c r="C2628" s="15" t="s">
        <v>178</v>
      </c>
      <c r="D2628" s="16">
        <v>37.51</v>
      </c>
      <c r="E2628" s="16"/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7.7509999999999994</v>
      </c>
      <c r="N2628" s="16">
        <f>G2667</f>
        <v>0</v>
      </c>
      <c r="O2628" s="16">
        <f t="shared" ref="O2628:O2647" si="879">O2567+M2628-N2628</f>
        <v>29324.083000000006</v>
      </c>
      <c r="P2628" s="18">
        <f t="shared" ref="P2628:P2647" si="880">P2567+M2628</f>
        <v>10455.183000000001</v>
      </c>
      <c r="Q2628" s="14"/>
      <c r="R2628" s="18"/>
      <c r="S2628" s="16"/>
      <c r="T2628" s="18">
        <f t="shared" si="873"/>
        <v>97638.799999999988</v>
      </c>
      <c r="U2628" s="15"/>
      <c r="W2628" s="14"/>
      <c r="X2628" s="18"/>
      <c r="Y2628" s="16"/>
      <c r="Z2628" s="18">
        <f t="shared" si="874"/>
        <v>59590.689999999981</v>
      </c>
      <c r="AA2628" s="15"/>
      <c r="AB2628" s="24"/>
      <c r="AC2628" s="24"/>
      <c r="AD2628" s="25"/>
      <c r="AE2628" s="25"/>
      <c r="AF2628" s="25"/>
      <c r="AG2628" s="25"/>
      <c r="AH2628" s="17"/>
      <c r="AI2628" s="16">
        <v>0</v>
      </c>
      <c r="AJ2628" s="25"/>
      <c r="AL2628" s="14"/>
      <c r="AM2628" s="18"/>
      <c r="AN2628" s="16"/>
      <c r="AO2628" s="18">
        <f t="shared" si="875"/>
        <v>0</v>
      </c>
      <c r="AP2628" s="15"/>
      <c r="AR2628" s="14"/>
      <c r="AS2628" s="18"/>
      <c r="AT2628" s="16"/>
      <c r="AU2628" s="18">
        <f t="shared" si="876"/>
        <v>0</v>
      </c>
      <c r="AV2628" s="15"/>
      <c r="AX2628" s="14"/>
      <c r="AY2628" s="18"/>
      <c r="AZ2628" s="16"/>
      <c r="BA2628" s="18">
        <f t="shared" si="877"/>
        <v>0</v>
      </c>
      <c r="BB2628" s="15"/>
      <c r="BD2628" s="14"/>
      <c r="BE2628" s="18"/>
      <c r="BF2628" s="16"/>
      <c r="BG2628" s="18">
        <f t="shared" si="878"/>
        <v>0</v>
      </c>
      <c r="BH2628" s="15"/>
      <c r="BJ2628" s="86">
        <v>0</v>
      </c>
      <c r="BK2628" s="90"/>
      <c r="BL2628" s="24">
        <v>0</v>
      </c>
      <c r="BM2628" s="91"/>
      <c r="BN2628" s="24">
        <v>0</v>
      </c>
      <c r="BO2628" s="24">
        <v>0</v>
      </c>
      <c r="BP2628" s="91"/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399</v>
      </c>
      <c r="D2629" s="16">
        <v>40</v>
      </c>
      <c r="E2629" s="16">
        <v>0</v>
      </c>
      <c r="F2629" s="16"/>
      <c r="G2629" s="16"/>
      <c r="H2629" s="103">
        <f>D2629+H2568</f>
        <v>6088.85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6.4875869999999987</v>
      </c>
      <c r="N2629" s="16">
        <f>D2637</f>
        <v>0</v>
      </c>
      <c r="O2629" s="16">
        <f t="shared" si="879"/>
        <v>-34154.711829</v>
      </c>
      <c r="P2629" s="18">
        <f t="shared" si="880"/>
        <v>8750.9881709999991</v>
      </c>
      <c r="Q2629" s="14"/>
      <c r="R2629" s="18"/>
      <c r="S2629" s="16"/>
      <c r="T2629" s="18">
        <f t="shared" si="873"/>
        <v>97638.799999999988</v>
      </c>
      <c r="U2629" s="15"/>
      <c r="W2629" s="14"/>
      <c r="X2629" s="18"/>
      <c r="Y2629" s="16"/>
      <c r="Z2629" s="18">
        <f t="shared" si="874"/>
        <v>59590.689999999981</v>
      </c>
      <c r="AA2629" s="15"/>
      <c r="AB2629" s="24"/>
      <c r="AC2629" s="17"/>
      <c r="AD2629" s="25"/>
      <c r="AE2629" s="25"/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75"/>
        <v>0</v>
      </c>
      <c r="AP2629" s="15"/>
      <c r="AR2629" s="14"/>
      <c r="AS2629" s="18"/>
      <c r="AT2629" s="16"/>
      <c r="AU2629" s="18">
        <f t="shared" si="876"/>
        <v>0</v>
      </c>
      <c r="AV2629" s="15"/>
      <c r="AX2629" s="14"/>
      <c r="AY2629" s="18"/>
      <c r="AZ2629" s="16"/>
      <c r="BA2629" s="18">
        <f t="shared" si="877"/>
        <v>0</v>
      </c>
      <c r="BB2629" s="15"/>
      <c r="BD2629" s="14"/>
      <c r="BE2629" s="18"/>
      <c r="BF2629" s="16"/>
      <c r="BG2629" s="18">
        <f t="shared" si="878"/>
        <v>0</v>
      </c>
      <c r="BH2629" s="15"/>
      <c r="BJ2629" s="86">
        <v>0</v>
      </c>
      <c r="BK2629" s="90"/>
      <c r="BL2629" s="24">
        <v>0</v>
      </c>
      <c r="BM2629" s="91"/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183</v>
      </c>
      <c r="D2630" s="16">
        <v>10.67</v>
      </c>
      <c r="E2630" s="16">
        <v>0</v>
      </c>
      <c r="F2630" s="16"/>
      <c r="G2630" s="16"/>
      <c r="H2630" s="103" t="s">
        <v>44</v>
      </c>
      <c r="I2630" s="77" t="s">
        <v>181</v>
      </c>
      <c r="J2630" s="14"/>
      <c r="K2630" s="15" t="str">
        <f>C2654</f>
        <v>TOT. PAG. IMPIEGATE</v>
      </c>
      <c r="L2630" s="16"/>
      <c r="M2630" s="16">
        <f>15.35*(L2625+L2626-M2626)/100</f>
        <v>11.897784999999999</v>
      </c>
      <c r="N2630" s="16">
        <f>D2654</f>
        <v>0</v>
      </c>
      <c r="O2630" s="16">
        <f t="shared" si="879"/>
        <v>-9553.9940950000018</v>
      </c>
      <c r="P2630" s="18">
        <f t="shared" si="880"/>
        <v>16048.705904999999</v>
      </c>
      <c r="Q2630" s="14"/>
      <c r="R2630" s="18"/>
      <c r="S2630" s="16"/>
      <c r="T2630" s="18">
        <f t="shared" si="873"/>
        <v>97638.799999999988</v>
      </c>
      <c r="U2630" s="15"/>
      <c r="W2630" s="14"/>
      <c r="X2630" s="18"/>
      <c r="Y2630" s="16"/>
      <c r="Z2630" s="18">
        <f t="shared" si="874"/>
        <v>59590.689999999981</v>
      </c>
      <c r="AA2630" s="15"/>
      <c r="AB2630" s="24"/>
      <c r="AC2630" s="17"/>
      <c r="AD2630" s="25"/>
      <c r="AE2630" s="25"/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75"/>
        <v>0</v>
      </c>
      <c r="AP2630" s="15"/>
      <c r="AR2630" s="14"/>
      <c r="AS2630" s="18"/>
      <c r="AT2630" s="16"/>
      <c r="AU2630" s="18">
        <f t="shared" si="876"/>
        <v>0</v>
      </c>
      <c r="AV2630" s="15"/>
      <c r="AX2630" s="14"/>
      <c r="AY2630" s="18"/>
      <c r="AZ2630" s="16"/>
      <c r="BA2630" s="18">
        <f t="shared" si="877"/>
        <v>0</v>
      </c>
      <c r="BB2630" s="15"/>
      <c r="BD2630" s="14"/>
      <c r="BE2630" s="18"/>
      <c r="BF2630" s="16"/>
      <c r="BG2630" s="18">
        <f t="shared" si="878"/>
        <v>0</v>
      </c>
      <c r="BH2630" s="15"/>
      <c r="BJ2630" s="86">
        <v>0</v>
      </c>
      <c r="BK2630" s="90"/>
      <c r="BL2630" s="24">
        <v>0</v>
      </c>
      <c r="BM2630" s="91"/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182</v>
      </c>
      <c r="D2631" s="16">
        <v>0</v>
      </c>
      <c r="E2631" s="16"/>
      <c r="F2631" s="16"/>
      <c r="G2631" s="16"/>
      <c r="H2631" s="103">
        <f>D2631+H2570</f>
        <v>87.32</v>
      </c>
      <c r="I2631" s="78">
        <f>D2628+D2629-E2629+D2631</f>
        <v>77.509999999999991</v>
      </c>
      <c r="J2631" s="14"/>
      <c r="K2631" s="15" t="s">
        <v>45</v>
      </c>
      <c r="L2631" s="16"/>
      <c r="M2631" s="16">
        <f>2.6*(L2625+L2626-M2626)/100</f>
        <v>2.0152599999999996</v>
      </c>
      <c r="N2631" s="16">
        <f>D2642</f>
        <v>0</v>
      </c>
      <c r="O2631" s="16">
        <f t="shared" si="879"/>
        <v>7709.5475799999995</v>
      </c>
      <c r="P2631" s="18">
        <f t="shared" si="880"/>
        <v>2718.3475800000006</v>
      </c>
      <c r="Q2631" s="14"/>
      <c r="R2631" s="18"/>
      <c r="S2631" s="16"/>
      <c r="T2631" s="18">
        <f t="shared" si="873"/>
        <v>97638.799999999988</v>
      </c>
      <c r="U2631" s="15"/>
      <c r="W2631" s="14"/>
      <c r="X2631" s="18"/>
      <c r="Y2631" s="16"/>
      <c r="Z2631" s="18">
        <f t="shared" si="874"/>
        <v>59590.689999999981</v>
      </c>
      <c r="AA2631" s="15"/>
      <c r="AB2631" s="24"/>
      <c r="AC2631" s="17"/>
      <c r="AD2631" s="25"/>
      <c r="AE2631" s="25"/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75"/>
        <v>0</v>
      </c>
      <c r="AP2631" s="15"/>
      <c r="AR2631" s="14"/>
      <c r="AS2631" s="18"/>
      <c r="AT2631" s="16"/>
      <c r="AU2631" s="18">
        <f t="shared" si="876"/>
        <v>0</v>
      </c>
      <c r="AV2631" s="15"/>
      <c r="AX2631" s="14"/>
      <c r="AY2631" s="18"/>
      <c r="AZ2631" s="16"/>
      <c r="BA2631" s="18">
        <f t="shared" si="877"/>
        <v>0</v>
      </c>
      <c r="BB2631" s="15"/>
      <c r="BD2631" s="14"/>
      <c r="BE2631" s="18"/>
      <c r="BF2631" s="16"/>
      <c r="BG2631" s="18">
        <f t="shared" si="878"/>
        <v>0</v>
      </c>
      <c r="BH2631" s="15"/>
      <c r="BJ2631" s="86">
        <v>0</v>
      </c>
      <c r="BK2631" s="90"/>
      <c r="BL2631" s="24">
        <v>0</v>
      </c>
      <c r="BM2631" s="91"/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183</v>
      </c>
      <c r="D2632" s="16">
        <v>0</v>
      </c>
      <c r="E2632" s="16"/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2.0152599999999996</v>
      </c>
      <c r="N2632" s="16">
        <f>G2643+H2643</f>
        <v>0</v>
      </c>
      <c r="O2632" s="16">
        <f t="shared" si="879"/>
        <v>7404.7875800000011</v>
      </c>
      <c r="P2632" s="18">
        <f t="shared" si="880"/>
        <v>2718.3475800000006</v>
      </c>
      <c r="Q2632" s="14"/>
      <c r="R2632" s="18"/>
      <c r="S2632" s="16">
        <f>G2632</f>
        <v>0</v>
      </c>
      <c r="T2632" s="18">
        <f t="shared" si="873"/>
        <v>97638.799999999988</v>
      </c>
      <c r="U2632" s="15" t="str">
        <f>C2632</f>
        <v>Provvigioni TUTELA LEGALE</v>
      </c>
      <c r="W2632" s="14"/>
      <c r="X2632" s="18"/>
      <c r="Y2632" s="16">
        <v>0</v>
      </c>
      <c r="Z2632" s="18">
        <f t="shared" si="874"/>
        <v>59590.689999999981</v>
      </c>
      <c r="AA2632" s="15"/>
      <c r="AB2632" s="24"/>
      <c r="AC2632" s="15" t="str">
        <f>C2632</f>
        <v>Provvigioni TUTELA LEGALE</v>
      </c>
      <c r="AD2632" s="25"/>
      <c r="AE2632" s="62">
        <f>G2632</f>
        <v>0</v>
      </c>
      <c r="AF2632" s="63">
        <f>AE2632+AF2571</f>
        <v>0</v>
      </c>
      <c r="AG2632" s="25"/>
      <c r="AH2632" s="17"/>
      <c r="AI2632" s="16">
        <v>0</v>
      </c>
      <c r="AJ2632" s="25"/>
      <c r="AL2632" s="14"/>
      <c r="AM2632" s="18"/>
      <c r="AN2632" s="16">
        <v>0</v>
      </c>
      <c r="AO2632" s="18">
        <f t="shared" si="875"/>
        <v>0</v>
      </c>
      <c r="AP2632" s="15"/>
      <c r="AR2632" s="14"/>
      <c r="AS2632" s="18"/>
      <c r="AT2632" s="16">
        <v>0</v>
      </c>
      <c r="AU2632" s="18">
        <f t="shared" si="876"/>
        <v>0</v>
      </c>
      <c r="AV2632" s="15"/>
      <c r="AX2632" s="14"/>
      <c r="AY2632" s="18"/>
      <c r="AZ2632" s="16">
        <v>0</v>
      </c>
      <c r="BA2632" s="18">
        <f t="shared" si="877"/>
        <v>0</v>
      </c>
      <c r="BB2632" s="15"/>
      <c r="BD2632" s="14"/>
      <c r="BE2632" s="18"/>
      <c r="BF2632" s="16">
        <v>0</v>
      </c>
      <c r="BG2632" s="18">
        <f t="shared" si="878"/>
        <v>0</v>
      </c>
      <c r="BH2632" s="15"/>
      <c r="BJ2632" s="86">
        <v>0</v>
      </c>
      <c r="BK2632" s="90"/>
      <c r="BL2632" s="24">
        <v>0</v>
      </c>
      <c r="BM2632" s="91"/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184</v>
      </c>
      <c r="D2633" s="16"/>
      <c r="E2633" s="16"/>
      <c r="F2633" s="16"/>
      <c r="G2633" s="16">
        <v>0</v>
      </c>
      <c r="H2633" s="103">
        <f>D2632+H2572</f>
        <v>3142.26</v>
      </c>
      <c r="I2633" s="4"/>
      <c r="J2633" s="14"/>
      <c r="K2633" s="15" t="s">
        <v>50</v>
      </c>
      <c r="L2633" s="16"/>
      <c r="M2633" s="16">
        <f>0.46*(L2625+L2626-M2626)/100</f>
        <v>0.35654599999999997</v>
      </c>
      <c r="N2633" s="16">
        <f>G2647</f>
        <v>0</v>
      </c>
      <c r="O2633" s="16">
        <f t="shared" si="879"/>
        <v>1363.9984180000001</v>
      </c>
      <c r="P2633" s="18">
        <f t="shared" si="880"/>
        <v>480.93841800000007</v>
      </c>
      <c r="Q2633" s="14"/>
      <c r="R2633" s="18"/>
      <c r="S2633" s="16">
        <f>G2633</f>
        <v>0</v>
      </c>
      <c r="T2633" s="18">
        <f t="shared" si="873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74"/>
        <v>59590.689999999981</v>
      </c>
      <c r="AA2633" s="15"/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/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75"/>
        <v>0</v>
      </c>
      <c r="AP2633" s="15"/>
      <c r="AR2633" s="14"/>
      <c r="AS2633" s="18">
        <v>0</v>
      </c>
      <c r="AT2633" s="16">
        <v>0</v>
      </c>
      <c r="AU2633" s="18">
        <f t="shared" si="876"/>
        <v>0</v>
      </c>
      <c r="AV2633" s="15"/>
      <c r="AX2633" s="14"/>
      <c r="AY2633" s="18">
        <v>0</v>
      </c>
      <c r="AZ2633" s="16">
        <v>0</v>
      </c>
      <c r="BA2633" s="18">
        <f t="shared" si="877"/>
        <v>0</v>
      </c>
      <c r="BB2633" s="15"/>
      <c r="BD2633" s="14"/>
      <c r="BE2633" s="18">
        <v>0</v>
      </c>
      <c r="BF2633" s="16">
        <v>0</v>
      </c>
      <c r="BG2633" s="18">
        <f t="shared" si="878"/>
        <v>0</v>
      </c>
      <c r="BH2633" s="15"/>
      <c r="BJ2633" s="86">
        <v>0</v>
      </c>
      <c r="BK2633" s="90"/>
      <c r="BL2633" s="24">
        <v>0</v>
      </c>
      <c r="BM2633" s="91"/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185</v>
      </c>
      <c r="D2634" s="16"/>
      <c r="E2634" s="16"/>
      <c r="F2634" s="16"/>
      <c r="G2634" s="16">
        <v>0</v>
      </c>
      <c r="H2634" s="103"/>
      <c r="I2634" s="4"/>
      <c r="J2634" s="14"/>
      <c r="K2634" s="15" t="s">
        <v>52</v>
      </c>
      <c r="L2634" s="16"/>
      <c r="M2634" s="16">
        <f>0.28*(L2625+L2626-M2626)/100</f>
        <v>0.217028</v>
      </c>
      <c r="N2634" s="16">
        <f>D2657</f>
        <v>0</v>
      </c>
      <c r="O2634" s="16">
        <f t="shared" si="879"/>
        <v>830.25512400000014</v>
      </c>
      <c r="P2634" s="18">
        <f t="shared" si="880"/>
        <v>292.74512400000003</v>
      </c>
      <c r="Q2634" s="14"/>
      <c r="R2634" s="18"/>
      <c r="S2634" s="16">
        <f>G2634</f>
        <v>0</v>
      </c>
      <c r="T2634" s="18">
        <f t="shared" si="873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74"/>
        <v>59590.689999999981</v>
      </c>
      <c r="AA2634" s="15"/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75"/>
        <v>0</v>
      </c>
      <c r="AP2634" s="15"/>
      <c r="AR2634" s="14"/>
      <c r="AS2634" s="18"/>
      <c r="AT2634" s="16">
        <v>0</v>
      </c>
      <c r="AU2634" s="18">
        <f t="shared" si="876"/>
        <v>0</v>
      </c>
      <c r="AV2634" s="15"/>
      <c r="AX2634" s="14"/>
      <c r="AY2634" s="18"/>
      <c r="AZ2634" s="16">
        <v>0</v>
      </c>
      <c r="BA2634" s="18">
        <f t="shared" si="877"/>
        <v>0</v>
      </c>
      <c r="BB2634" s="15"/>
      <c r="BD2634" s="14"/>
      <c r="BE2634" s="18"/>
      <c r="BF2634" s="16">
        <v>0</v>
      </c>
      <c r="BG2634" s="18">
        <f t="shared" si="878"/>
        <v>0</v>
      </c>
      <c r="BH2634" s="15"/>
      <c r="BJ2634" s="86">
        <v>0</v>
      </c>
      <c r="BK2634" s="90"/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186</v>
      </c>
      <c r="D2635" s="16"/>
      <c r="E2635" s="16"/>
      <c r="F2635" s="16"/>
      <c r="G2635" s="16">
        <v>0</v>
      </c>
      <c r="H2635" s="103"/>
      <c r="I2635" s="4"/>
      <c r="J2635" s="14"/>
      <c r="K2635" s="15" t="str">
        <f>C2645</f>
        <v>Materiale pulizia</v>
      </c>
      <c r="L2635" s="16"/>
      <c r="M2635" s="16">
        <f>0.28*(L2625+L2626-M2626)/100</f>
        <v>0.217028</v>
      </c>
      <c r="N2635" s="16">
        <f>G2645</f>
        <v>0</v>
      </c>
      <c r="O2635" s="16">
        <f t="shared" si="879"/>
        <v>830.25512400000014</v>
      </c>
      <c r="P2635" s="18">
        <f t="shared" si="880"/>
        <v>292.74512400000003</v>
      </c>
      <c r="Q2635" s="14"/>
      <c r="R2635" s="18"/>
      <c r="S2635" s="16">
        <f>G2635</f>
        <v>0</v>
      </c>
      <c r="T2635" s="18">
        <f t="shared" si="873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74"/>
        <v>59590.689999999981</v>
      </c>
      <c r="AA2635" s="15"/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75"/>
        <v>0</v>
      </c>
      <c r="AP2635" s="15"/>
      <c r="AR2635" s="14"/>
      <c r="AS2635" s="18"/>
      <c r="AT2635" s="16">
        <v>0</v>
      </c>
      <c r="AU2635" s="18">
        <f t="shared" si="876"/>
        <v>0</v>
      </c>
      <c r="AV2635" s="15"/>
      <c r="AX2635" s="14"/>
      <c r="AY2635" s="18"/>
      <c r="AZ2635" s="16">
        <v>0</v>
      </c>
      <c r="BA2635" s="18">
        <f t="shared" si="877"/>
        <v>0</v>
      </c>
      <c r="BB2635" s="15"/>
      <c r="BD2635" s="14"/>
      <c r="BE2635" s="18"/>
      <c r="BF2635" s="16">
        <v>0</v>
      </c>
      <c r="BG2635" s="18">
        <f t="shared" si="878"/>
        <v>0</v>
      </c>
      <c r="BH2635" s="15"/>
      <c r="BJ2635" s="86">
        <v>0</v>
      </c>
      <c r="BK2635" s="90"/>
      <c r="BL2635" s="24"/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187</v>
      </c>
      <c r="D2636" s="16"/>
      <c r="E2636" s="16"/>
      <c r="F2636" s="16"/>
      <c r="G2636" s="16">
        <v>0</v>
      </c>
      <c r="H2636" s="16"/>
      <c r="I2636" s="4"/>
      <c r="J2636" s="14"/>
      <c r="K2636" s="15" t="str">
        <f>C2648</f>
        <v>Pubblicità</v>
      </c>
      <c r="L2636" s="16"/>
      <c r="M2636" s="16">
        <f>0.28*(L2625+L2626-M2626)/100</f>
        <v>0.217028</v>
      </c>
      <c r="N2636" s="16">
        <f>G2648</f>
        <v>0</v>
      </c>
      <c r="O2636" s="16">
        <f t="shared" si="879"/>
        <v>830.25512400000014</v>
      </c>
      <c r="P2636" s="18">
        <f t="shared" si="880"/>
        <v>292.74512400000003</v>
      </c>
      <c r="Q2636" s="14"/>
      <c r="R2636" s="18"/>
      <c r="S2636" s="16">
        <f>G2636</f>
        <v>0</v>
      </c>
      <c r="T2636" s="18">
        <f t="shared" si="873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74"/>
        <v>59590.689999999981</v>
      </c>
      <c r="AA2636" s="15"/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75"/>
        <v>0</v>
      </c>
      <c r="AP2636" s="15"/>
      <c r="AR2636" s="14"/>
      <c r="AS2636" s="18"/>
      <c r="AT2636" s="16">
        <v>0</v>
      </c>
      <c r="AU2636" s="18">
        <f t="shared" si="876"/>
        <v>0</v>
      </c>
      <c r="AV2636" s="15"/>
      <c r="AX2636" s="14"/>
      <c r="AY2636" s="18"/>
      <c r="AZ2636" s="16">
        <v>0</v>
      </c>
      <c r="BA2636" s="18">
        <f t="shared" si="877"/>
        <v>0</v>
      </c>
      <c r="BB2636" s="15"/>
      <c r="BD2636" s="14"/>
      <c r="BE2636" s="18"/>
      <c r="BF2636" s="16">
        <v>0</v>
      </c>
      <c r="BG2636" s="18">
        <f t="shared" si="878"/>
        <v>0</v>
      </c>
      <c r="BH2636" s="15"/>
      <c r="BJ2636" s="86">
        <v>0</v>
      </c>
      <c r="BK2636" s="90"/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/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0.35654599999999997</v>
      </c>
      <c r="N2637" s="16">
        <f>G2658</f>
        <v>0</v>
      </c>
      <c r="O2637" s="16">
        <f t="shared" si="879"/>
        <v>1363.9984180000001</v>
      </c>
      <c r="P2637" s="18">
        <f t="shared" si="880"/>
        <v>480.93841800000007</v>
      </c>
      <c r="Q2637" s="14"/>
      <c r="R2637" s="18"/>
      <c r="S2637" s="16">
        <v>0</v>
      </c>
      <c r="T2637" s="18">
        <f t="shared" si="873"/>
        <v>97638.799999999988</v>
      </c>
      <c r="U2637" s="15"/>
      <c r="W2637" s="14"/>
      <c r="X2637" s="18"/>
      <c r="Y2637" s="16">
        <v>0</v>
      </c>
      <c r="Z2637" s="18">
        <f t="shared" si="874"/>
        <v>59590.689999999981</v>
      </c>
      <c r="AA2637" s="15"/>
      <c r="AB2637" s="24"/>
      <c r="AC2637" s="15"/>
      <c r="AD2637" s="25"/>
      <c r="AE2637" s="62"/>
      <c r="AF2637" s="63"/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75"/>
        <v>0</v>
      </c>
      <c r="AP2637" s="15"/>
      <c r="AR2637" s="14"/>
      <c r="AS2637" s="18"/>
      <c r="AT2637" s="16">
        <v>0</v>
      </c>
      <c r="AU2637" s="18">
        <f t="shared" si="876"/>
        <v>0</v>
      </c>
      <c r="AV2637" s="15"/>
      <c r="AX2637" s="14"/>
      <c r="AY2637" s="18"/>
      <c r="AZ2637" s="16">
        <v>0</v>
      </c>
      <c r="BA2637" s="18">
        <f t="shared" si="877"/>
        <v>0</v>
      </c>
      <c r="BB2637" s="15"/>
      <c r="BD2637" s="14"/>
      <c r="BE2637" s="18"/>
      <c r="BF2637" s="16">
        <v>0</v>
      </c>
      <c r="BG2637" s="18">
        <f t="shared" si="878"/>
        <v>0</v>
      </c>
      <c r="BH2637" s="15"/>
      <c r="BJ2637" s="86">
        <v>0</v>
      </c>
      <c r="BK2637" s="90"/>
      <c r="BL2637" s="24"/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9467.02</v>
      </c>
      <c r="I2638" s="4"/>
      <c r="J2638" s="14"/>
      <c r="K2638" s="15" t="s">
        <v>188</v>
      </c>
      <c r="L2638" s="16"/>
      <c r="M2638" s="16">
        <f>14.4*(L2625+L2626-M2626)/100</f>
        <v>11.161440000000001</v>
      </c>
      <c r="N2638" s="16">
        <f>G2659</f>
        <v>0</v>
      </c>
      <c r="O2638" s="16">
        <f t="shared" si="879"/>
        <v>14219.613520000003</v>
      </c>
      <c r="P2638" s="18">
        <f t="shared" si="880"/>
        <v>15055.463520000001</v>
      </c>
      <c r="Q2638" s="14"/>
      <c r="R2638" s="18"/>
      <c r="S2638" s="16">
        <v>0</v>
      </c>
      <c r="T2638" s="18">
        <f t="shared" si="873"/>
        <v>97638.799999999988</v>
      </c>
      <c r="U2638" s="15"/>
      <c r="W2638" s="14"/>
      <c r="X2638" s="18"/>
      <c r="Y2638" s="16">
        <v>0</v>
      </c>
      <c r="Z2638" s="18">
        <f t="shared" si="874"/>
        <v>59590.689999999981</v>
      </c>
      <c r="AA2638" s="15" t="str">
        <f>C2638</f>
        <v>Sinistro</v>
      </c>
      <c r="AB2638" s="24"/>
      <c r="AC2638" s="15"/>
      <c r="AD2638" s="25"/>
      <c r="AE2638" s="62"/>
      <c r="AF2638" s="63"/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75"/>
        <v>0</v>
      </c>
      <c r="AP2638" s="15"/>
      <c r="AR2638" s="14"/>
      <c r="AS2638" s="18"/>
      <c r="AT2638" s="16">
        <v>0</v>
      </c>
      <c r="AU2638" s="18">
        <f t="shared" si="876"/>
        <v>0</v>
      </c>
      <c r="AV2638" s="15"/>
      <c r="AX2638" s="14"/>
      <c r="AY2638" s="18"/>
      <c r="AZ2638" s="16">
        <v>0</v>
      </c>
      <c r="BA2638" s="18">
        <f t="shared" si="877"/>
        <v>0</v>
      </c>
      <c r="BB2638" s="15"/>
      <c r="BD2638" s="14"/>
      <c r="BE2638" s="18"/>
      <c r="BF2638" s="16">
        <v>0</v>
      </c>
      <c r="BG2638" s="18">
        <f t="shared" si="878"/>
        <v>0</v>
      </c>
      <c r="BH2638" s="15"/>
      <c r="BJ2638" s="86">
        <v>0</v>
      </c>
      <c r="BK2638" s="90"/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/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1.0851399999999998</v>
      </c>
      <c r="N2639" s="16">
        <f>G2660</f>
        <v>0</v>
      </c>
      <c r="O2639" s="16">
        <f t="shared" si="879"/>
        <v>3579.1156200000005</v>
      </c>
      <c r="P2639" s="18">
        <f t="shared" si="880"/>
        <v>1463.7256199999995</v>
      </c>
      <c r="Q2639" s="14"/>
      <c r="R2639" s="18"/>
      <c r="S2639" s="16">
        <v>0</v>
      </c>
      <c r="T2639" s="18">
        <f t="shared" si="873"/>
        <v>97638.799999999988</v>
      </c>
      <c r="U2639" s="15"/>
      <c r="W2639" s="14"/>
      <c r="X2639" s="18"/>
      <c r="Y2639" s="16">
        <v>0</v>
      </c>
      <c r="Z2639" s="18">
        <f t="shared" si="874"/>
        <v>59590.689999999981</v>
      </c>
      <c r="AA2639" s="15"/>
      <c r="AB2639" s="24"/>
      <c r="AC2639" s="64" t="s">
        <v>142</v>
      </c>
      <c r="AD2639" s="65"/>
      <c r="AE2639" s="65">
        <f>H2643</f>
        <v>0</v>
      </c>
      <c r="AF2639" s="63">
        <f t="shared" ref="AF2639:AF2669" si="881">AE2639+AF2578</f>
        <v>0</v>
      </c>
      <c r="AG2639" s="25"/>
      <c r="AH2639" s="24"/>
      <c r="AI2639" s="26"/>
      <c r="AJ2639" s="25">
        <v>0</v>
      </c>
      <c r="AL2639" s="14"/>
      <c r="AM2639" s="18"/>
      <c r="AN2639" s="16">
        <v>0</v>
      </c>
      <c r="AO2639" s="18">
        <f t="shared" si="875"/>
        <v>0</v>
      </c>
      <c r="AP2639" s="15"/>
      <c r="AR2639" s="14"/>
      <c r="AS2639" s="18"/>
      <c r="AT2639" s="16">
        <v>0</v>
      </c>
      <c r="AU2639" s="18">
        <f t="shared" si="876"/>
        <v>0</v>
      </c>
      <c r="AV2639" s="15"/>
      <c r="AX2639" s="14"/>
      <c r="AY2639" s="18"/>
      <c r="AZ2639" s="16">
        <v>0</v>
      </c>
      <c r="BA2639" s="18">
        <f t="shared" si="877"/>
        <v>0</v>
      </c>
      <c r="BB2639" s="15"/>
      <c r="BD2639" s="14"/>
      <c r="BE2639" s="18"/>
      <c r="BF2639" s="16">
        <v>0</v>
      </c>
      <c r="BG2639" s="18">
        <f t="shared" si="878"/>
        <v>0</v>
      </c>
      <c r="BH2639" s="15"/>
      <c r="BJ2639" s="86"/>
      <c r="BK2639" s="86"/>
      <c r="BL2639" s="24"/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/>
      <c r="E2640" s="16"/>
      <c r="F2640" s="16"/>
      <c r="G2640" s="16">
        <v>0</v>
      </c>
      <c r="H2640" s="16"/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79"/>
        <v>0</v>
      </c>
      <c r="P2640" s="18">
        <f t="shared" si="880"/>
        <v>0</v>
      </c>
      <c r="Q2640" s="14"/>
      <c r="R2640" s="18"/>
      <c r="S2640" s="16">
        <f t="shared" ref="S2640:S2647" si="882">G2640</f>
        <v>0</v>
      </c>
      <c r="T2640" s="18">
        <f t="shared" si="873"/>
        <v>97638.799999999988</v>
      </c>
      <c r="U2640" s="15" t="str">
        <f t="shared" ref="U2640:U2650" si="883">C2640</f>
        <v xml:space="preserve">Francobolli    </v>
      </c>
      <c r="W2640" s="14"/>
      <c r="X2640" s="18"/>
      <c r="Y2640" s="16"/>
      <c r="Z2640" s="18">
        <f t="shared" si="874"/>
        <v>59590.689999999981</v>
      </c>
      <c r="AA2640" s="15"/>
      <c r="AB2640" s="24"/>
      <c r="AC2640" s="15" t="str">
        <f t="shared" ref="AC2640:AC2653" si="884">C2640</f>
        <v xml:space="preserve">Francobolli    </v>
      </c>
      <c r="AD2640" s="25"/>
      <c r="AE2640" s="62">
        <f>G2640</f>
        <v>0</v>
      </c>
      <c r="AF2640" s="63">
        <f t="shared" si="881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75"/>
        <v>0</v>
      </c>
      <c r="AP2640" s="15"/>
      <c r="AR2640" s="14"/>
      <c r="AS2640" s="18"/>
      <c r="AT2640" s="16"/>
      <c r="AU2640" s="18">
        <f t="shared" si="876"/>
        <v>0</v>
      </c>
      <c r="AV2640" s="15"/>
      <c r="AX2640" s="14"/>
      <c r="AY2640" s="18"/>
      <c r="AZ2640" s="16"/>
      <c r="BA2640" s="18">
        <f t="shared" si="877"/>
        <v>0</v>
      </c>
      <c r="BB2640" s="15"/>
      <c r="BD2640" s="14"/>
      <c r="BE2640" s="18"/>
      <c r="BF2640" s="16"/>
      <c r="BG2640" s="18">
        <f t="shared" si="878"/>
        <v>0</v>
      </c>
      <c r="BH2640" s="15"/>
      <c r="BJ2640" s="86"/>
      <c r="BK2640" s="86"/>
      <c r="BL2640" s="24"/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143</v>
      </c>
      <c r="D2641" s="16"/>
      <c r="E2641" s="16"/>
      <c r="F2641" s="16"/>
      <c r="G2641" s="16">
        <v>0</v>
      </c>
      <c r="H2641" s="16"/>
      <c r="I2641" s="4"/>
      <c r="J2641" s="14"/>
      <c r="K2641" s="15" t="str">
        <f>C2663</f>
        <v>COMMERCIALISTA</v>
      </c>
      <c r="L2641" s="16"/>
      <c r="M2641" s="16">
        <f>1.86*(L2625+L2626-M2626)/100</f>
        <v>1.441686</v>
      </c>
      <c r="N2641" s="16">
        <f>G2663</f>
        <v>0</v>
      </c>
      <c r="O2641" s="16">
        <f t="shared" si="879"/>
        <v>1985.9240380000003</v>
      </c>
      <c r="P2641" s="18">
        <f t="shared" si="880"/>
        <v>1944.6640380000006</v>
      </c>
      <c r="Q2641" s="14"/>
      <c r="R2641" s="18"/>
      <c r="S2641" s="16">
        <f t="shared" si="882"/>
        <v>0</v>
      </c>
      <c r="T2641" s="18">
        <f t="shared" si="873"/>
        <v>97638.799999999988</v>
      </c>
      <c r="U2641" s="15" t="str">
        <f t="shared" si="883"/>
        <v xml:space="preserve">PAG. FATT. SOMMESE PETROLI </v>
      </c>
      <c r="W2641" s="14"/>
      <c r="X2641" s="18"/>
      <c r="Y2641" s="16">
        <v>0</v>
      </c>
      <c r="Z2641" s="18">
        <f t="shared" si="874"/>
        <v>59590.689999999981</v>
      </c>
      <c r="AA2641" s="15"/>
      <c r="AB2641" s="24"/>
      <c r="AC2641" s="15" t="str">
        <f t="shared" si="884"/>
        <v xml:space="preserve">PAG. FATT. SOMMESE PETROLI </v>
      </c>
      <c r="AD2641" s="25"/>
      <c r="AE2641" s="62">
        <f>G2641</f>
        <v>0</v>
      </c>
      <c r="AF2641" s="63">
        <f t="shared" si="881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75"/>
        <v>0</v>
      </c>
      <c r="AP2641" s="15"/>
      <c r="AR2641" s="14"/>
      <c r="AS2641" s="18"/>
      <c r="AT2641" s="16">
        <v>0</v>
      </c>
      <c r="AU2641" s="18">
        <f t="shared" si="876"/>
        <v>0</v>
      </c>
      <c r="AV2641" s="15"/>
      <c r="AX2641" s="14"/>
      <c r="AY2641" s="18"/>
      <c r="AZ2641" s="16">
        <v>0</v>
      </c>
      <c r="BA2641" s="18">
        <f t="shared" si="877"/>
        <v>0</v>
      </c>
      <c r="BB2641" s="15"/>
      <c r="BD2641" s="14"/>
      <c r="BE2641" s="18"/>
      <c r="BF2641" s="16">
        <v>0</v>
      </c>
      <c r="BG2641" s="18">
        <f t="shared" si="878"/>
        <v>0</v>
      </c>
      <c r="BH2641" s="15"/>
      <c r="BJ2641" s="86"/>
      <c r="BK2641" s="86"/>
      <c r="BL2641" s="24"/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/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0.54256999999999989</v>
      </c>
      <c r="N2642" s="16">
        <f>G2664</f>
        <v>0</v>
      </c>
      <c r="O2642" s="16">
        <f t="shared" si="879"/>
        <v>2075.6428099999998</v>
      </c>
      <c r="P2642" s="18">
        <f t="shared" si="880"/>
        <v>731.86280999999974</v>
      </c>
      <c r="Q2642" s="14"/>
      <c r="R2642" s="18"/>
      <c r="S2642" s="16">
        <f t="shared" si="882"/>
        <v>0</v>
      </c>
      <c r="T2642" s="18">
        <f t="shared" si="873"/>
        <v>97638.799999999988</v>
      </c>
      <c r="U2642" s="15" t="str">
        <f t="shared" si="883"/>
        <v>Benzina auto papa'</v>
      </c>
      <c r="W2642" s="14"/>
      <c r="X2642" s="18"/>
      <c r="Y2642" s="16">
        <v>0</v>
      </c>
      <c r="Z2642" s="18">
        <f t="shared" si="874"/>
        <v>59590.689999999981</v>
      </c>
      <c r="AA2642" s="15"/>
      <c r="AB2642" s="24"/>
      <c r="AC2642" s="15" t="str">
        <f t="shared" si="884"/>
        <v>Benzina auto papa'</v>
      </c>
      <c r="AD2642" s="25"/>
      <c r="AE2642" s="62">
        <f>G2642</f>
        <v>0</v>
      </c>
      <c r="AF2642" s="63">
        <f t="shared" si="881"/>
        <v>0</v>
      </c>
      <c r="AG2642" s="25"/>
      <c r="AH2642" s="24"/>
      <c r="AI2642" s="26">
        <v>0</v>
      </c>
      <c r="AJ2642" s="25"/>
      <c r="AL2642" s="14"/>
      <c r="AM2642" s="18"/>
      <c r="AN2642" s="16">
        <v>0</v>
      </c>
      <c r="AO2642" s="18">
        <f t="shared" si="875"/>
        <v>0</v>
      </c>
      <c r="AP2642" s="15"/>
      <c r="AR2642" s="14"/>
      <c r="AS2642" s="18"/>
      <c r="AT2642" s="16">
        <v>0</v>
      </c>
      <c r="AU2642" s="18">
        <f t="shared" si="876"/>
        <v>0</v>
      </c>
      <c r="AV2642" s="15"/>
      <c r="AX2642" s="14"/>
      <c r="AY2642" s="18"/>
      <c r="AZ2642" s="16">
        <v>0</v>
      </c>
      <c r="BA2642" s="18">
        <f t="shared" si="877"/>
        <v>0</v>
      </c>
      <c r="BB2642" s="15"/>
      <c r="BD2642" s="14"/>
      <c r="BE2642" s="18"/>
      <c r="BF2642" s="16">
        <v>0</v>
      </c>
      <c r="BG2642" s="18">
        <f t="shared" si="878"/>
        <v>0</v>
      </c>
      <c r="BH2642" s="15"/>
      <c r="BJ2642" s="86"/>
      <c r="BK2642" s="86"/>
      <c r="BL2642" s="24"/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144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14.587381999999998</v>
      </c>
      <c r="N2643" s="16">
        <f>G2668</f>
        <v>0</v>
      </c>
      <c r="O2643" s="16">
        <f t="shared" si="879"/>
        <v>26639.204406000008</v>
      </c>
      <c r="P2643" s="18">
        <f t="shared" si="880"/>
        <v>19676.654406000005</v>
      </c>
      <c r="Q2643" s="14"/>
      <c r="R2643" s="18"/>
      <c r="S2643" s="16">
        <f t="shared" si="882"/>
        <v>0</v>
      </c>
      <c r="T2643" s="18">
        <f t="shared" si="873"/>
        <v>97638.799999999988</v>
      </c>
      <c r="U2643" s="15" t="str">
        <f t="shared" si="883"/>
        <v>Spese bancarie</v>
      </c>
      <c r="W2643" s="14"/>
      <c r="X2643" s="18"/>
      <c r="Y2643" s="16">
        <v>0</v>
      </c>
      <c r="Z2643" s="18">
        <f t="shared" si="874"/>
        <v>59590.689999999981</v>
      </c>
      <c r="AA2643" s="15" t="str">
        <f>C2643</f>
        <v>Spese bancarie</v>
      </c>
      <c r="AB2643" s="24"/>
      <c r="AC2643" s="15" t="str">
        <f t="shared" si="884"/>
        <v>Spese bancarie</v>
      </c>
      <c r="AD2643" s="25"/>
      <c r="AE2643" s="62">
        <v>0</v>
      </c>
      <c r="AF2643" s="63">
        <f t="shared" si="881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75"/>
        <v>0</v>
      </c>
      <c r="AP2643" s="15"/>
      <c r="AR2643" s="14"/>
      <c r="AS2643" s="18"/>
      <c r="AT2643" s="16">
        <v>0</v>
      </c>
      <c r="AU2643" s="18">
        <f t="shared" si="876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77"/>
        <v>0</v>
      </c>
      <c r="BB2643" s="15"/>
      <c r="BD2643" s="14"/>
      <c r="BE2643" s="18"/>
      <c r="BF2643" s="16">
        <v>0</v>
      </c>
      <c r="BG2643" s="18">
        <f t="shared" si="878"/>
        <v>0</v>
      </c>
      <c r="BH2643" s="15"/>
      <c r="BJ2643" s="86"/>
      <c r="BK2643" s="86"/>
      <c r="BL2643" s="24"/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/>
      <c r="D2644" s="16"/>
      <c r="E2644" s="16"/>
      <c r="F2644" s="16"/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14.587381999999998</v>
      </c>
      <c r="N2644" s="29">
        <f>G2669</f>
        <v>0</v>
      </c>
      <c r="O2644" s="16">
        <f t="shared" si="879"/>
        <v>40345.174405999984</v>
      </c>
      <c r="P2644" s="18">
        <f t="shared" si="880"/>
        <v>19676.654406000005</v>
      </c>
      <c r="Q2644" s="14"/>
      <c r="R2644" s="18"/>
      <c r="S2644" s="16">
        <f t="shared" si="882"/>
        <v>0</v>
      </c>
      <c r="T2644" s="18">
        <f t="shared" si="873"/>
        <v>97638.799999999988</v>
      </c>
      <c r="U2644" s="15">
        <f t="shared" si="883"/>
        <v>0</v>
      </c>
      <c r="W2644" s="14"/>
      <c r="X2644" s="18"/>
      <c r="Y2644" s="16">
        <v>0</v>
      </c>
      <c r="Z2644" s="18">
        <f t="shared" si="874"/>
        <v>59590.689999999981</v>
      </c>
      <c r="AA2644" s="15"/>
      <c r="AB2644" s="24"/>
      <c r="AC2644" s="15">
        <f t="shared" si="884"/>
        <v>0</v>
      </c>
      <c r="AD2644" s="25"/>
      <c r="AE2644" s="62">
        <f t="shared" ref="AE2644:AE2669" si="885">G2644</f>
        <v>0</v>
      </c>
      <c r="AF2644" s="63">
        <f t="shared" si="881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75"/>
        <v>0</v>
      </c>
      <c r="AP2644" s="15"/>
      <c r="AR2644" s="14"/>
      <c r="AS2644" s="18"/>
      <c r="AT2644" s="16">
        <v>0</v>
      </c>
      <c r="AU2644" s="18">
        <f t="shared" si="876"/>
        <v>0</v>
      </c>
      <c r="AV2644" s="15"/>
      <c r="AX2644" s="14"/>
      <c r="AY2644" s="18"/>
      <c r="AZ2644" s="16">
        <v>0</v>
      </c>
      <c r="BA2644" s="18">
        <f t="shared" si="877"/>
        <v>0</v>
      </c>
      <c r="BB2644" s="15"/>
      <c r="BD2644" s="14"/>
      <c r="BE2644" s="18"/>
      <c r="BF2644" s="16">
        <v>0</v>
      </c>
      <c r="BG2644" s="18">
        <f t="shared" si="878"/>
        <v>0</v>
      </c>
      <c r="BH2644" s="15"/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0.38754999999999995</v>
      </c>
      <c r="N2645" s="16">
        <f>G2640</f>
        <v>0</v>
      </c>
      <c r="O2645" s="16">
        <f t="shared" si="879"/>
        <v>1482.60915</v>
      </c>
      <c r="P2645" s="18">
        <f t="shared" si="880"/>
        <v>522.75915000000009</v>
      </c>
      <c r="Q2645" s="14"/>
      <c r="R2645" s="18"/>
      <c r="S2645" s="16">
        <f t="shared" si="882"/>
        <v>0</v>
      </c>
      <c r="T2645" s="18">
        <f t="shared" si="873"/>
        <v>97638.799999999988</v>
      </c>
      <c r="U2645" s="15" t="str">
        <f t="shared" si="883"/>
        <v>Materiale pulizia</v>
      </c>
      <c r="W2645" s="14"/>
      <c r="X2645" s="18"/>
      <c r="Y2645" s="16">
        <v>0</v>
      </c>
      <c r="Z2645" s="18">
        <f t="shared" si="874"/>
        <v>59590.689999999981</v>
      </c>
      <c r="AA2645" s="15"/>
      <c r="AB2645" s="24"/>
      <c r="AC2645" s="15" t="str">
        <f t="shared" si="884"/>
        <v>Materiale pulizia</v>
      </c>
      <c r="AD2645" s="25"/>
      <c r="AE2645" s="62">
        <f t="shared" si="885"/>
        <v>0</v>
      </c>
      <c r="AF2645" s="63">
        <f t="shared" si="881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75"/>
        <v>0</v>
      </c>
      <c r="AP2645" s="15"/>
      <c r="AR2645" s="14"/>
      <c r="AS2645" s="18"/>
      <c r="AT2645" s="16">
        <v>0</v>
      </c>
      <c r="AU2645" s="18">
        <f t="shared" si="876"/>
        <v>0</v>
      </c>
      <c r="AV2645" s="15"/>
      <c r="AX2645" s="14"/>
      <c r="AY2645" s="18"/>
      <c r="AZ2645" s="16">
        <v>0</v>
      </c>
      <c r="BA2645" s="18">
        <f t="shared" si="877"/>
        <v>0</v>
      </c>
      <c r="BB2645" s="15"/>
      <c r="BD2645" s="14"/>
      <c r="BE2645" s="18"/>
      <c r="BF2645" s="16">
        <v>0</v>
      </c>
      <c r="BG2645" s="18">
        <f t="shared" si="878"/>
        <v>0</v>
      </c>
      <c r="BH2645" s="15"/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0.38754999999999995</v>
      </c>
      <c r="N2646" s="16">
        <f>G2646</f>
        <v>0</v>
      </c>
      <c r="O2646" s="16">
        <f t="shared" si="879"/>
        <v>-359.67084999999986</v>
      </c>
      <c r="P2646" s="18">
        <f t="shared" si="880"/>
        <v>522.75915000000009</v>
      </c>
      <c r="Q2646" s="14"/>
      <c r="R2646" s="18"/>
      <c r="S2646" s="16">
        <f t="shared" si="882"/>
        <v>0</v>
      </c>
      <c r="T2646" s="18">
        <f t="shared" si="873"/>
        <v>97638.799999999988</v>
      </c>
      <c r="U2646" s="15" t="str">
        <f t="shared" si="883"/>
        <v xml:space="preserve">Assicurazioni </v>
      </c>
      <c r="W2646" s="14"/>
      <c r="X2646" s="18"/>
      <c r="Y2646" s="16">
        <v>0</v>
      </c>
      <c r="Z2646" s="18">
        <f t="shared" si="874"/>
        <v>59590.689999999981</v>
      </c>
      <c r="AA2646" s="15"/>
      <c r="AB2646" s="24"/>
      <c r="AC2646" s="15" t="str">
        <f t="shared" si="884"/>
        <v xml:space="preserve">Assicurazioni </v>
      </c>
      <c r="AD2646" s="25"/>
      <c r="AE2646" s="62">
        <f t="shared" si="885"/>
        <v>0</v>
      </c>
      <c r="AF2646" s="63">
        <f t="shared" si="881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75"/>
        <v>0</v>
      </c>
      <c r="AP2646" s="15"/>
      <c r="AR2646" s="14"/>
      <c r="AS2646" s="18"/>
      <c r="AT2646" s="16">
        <v>0</v>
      </c>
      <c r="AU2646" s="18">
        <f t="shared" si="876"/>
        <v>0</v>
      </c>
      <c r="AV2646" s="15"/>
      <c r="AX2646" s="14"/>
      <c r="AY2646" s="18"/>
      <c r="AZ2646" s="16">
        <v>0</v>
      </c>
      <c r="BA2646" s="18">
        <f t="shared" si="877"/>
        <v>0</v>
      </c>
      <c r="BB2646" s="15"/>
      <c r="BD2646" s="14"/>
      <c r="BE2646" s="18"/>
      <c r="BF2646" s="16">
        <v>0</v>
      </c>
      <c r="BG2646" s="18">
        <f t="shared" si="878"/>
        <v>0</v>
      </c>
      <c r="BH2646" s="15"/>
      <c r="BJ2646" s="86"/>
      <c r="BK2646" s="86"/>
      <c r="BL2646" s="24"/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1.7982319999999996</v>
      </c>
      <c r="N2647" s="16">
        <f>H2681+H2680+G2679</f>
        <v>0</v>
      </c>
      <c r="O2647" s="16">
        <f t="shared" si="879"/>
        <v>1462.6124559999998</v>
      </c>
      <c r="P2647" s="18">
        <f t="shared" si="880"/>
        <v>2425.6024559999992</v>
      </c>
      <c r="Q2647" s="14"/>
      <c r="R2647" s="18"/>
      <c r="S2647" s="16">
        <f t="shared" si="882"/>
        <v>0</v>
      </c>
      <c r="T2647" s="18">
        <f t="shared" si="873"/>
        <v>97638.799999999988</v>
      </c>
      <c r="U2647" s="15" t="str">
        <f t="shared" si="883"/>
        <v>Telepass</v>
      </c>
      <c r="W2647" s="14"/>
      <c r="X2647" s="18"/>
      <c r="Y2647" s="16">
        <v>0</v>
      </c>
      <c r="Z2647" s="18">
        <f t="shared" si="874"/>
        <v>59590.689999999981</v>
      </c>
      <c r="AA2647" s="15"/>
      <c r="AB2647" s="24"/>
      <c r="AC2647" s="15" t="str">
        <f t="shared" si="884"/>
        <v>Telepass</v>
      </c>
      <c r="AD2647" s="25"/>
      <c r="AE2647" s="62">
        <f t="shared" si="885"/>
        <v>0</v>
      </c>
      <c r="AF2647" s="63">
        <f t="shared" si="881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75"/>
        <v>0</v>
      </c>
      <c r="AP2647" s="15"/>
      <c r="AR2647" s="14"/>
      <c r="AS2647" s="18"/>
      <c r="AT2647" s="16">
        <v>0</v>
      </c>
      <c r="AU2647" s="18">
        <f t="shared" si="876"/>
        <v>0</v>
      </c>
      <c r="AV2647" s="15"/>
      <c r="AX2647" s="14"/>
      <c r="AY2647" s="18"/>
      <c r="AZ2647" s="16">
        <v>0</v>
      </c>
      <c r="BA2647" s="18">
        <f t="shared" si="877"/>
        <v>0</v>
      </c>
      <c r="BB2647" s="15"/>
      <c r="BD2647" s="14"/>
      <c r="BE2647" s="18"/>
      <c r="BF2647" s="16">
        <v>0</v>
      </c>
      <c r="BG2647" s="18">
        <f t="shared" si="878"/>
        <v>0</v>
      </c>
      <c r="BH2647" s="15"/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/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873"/>
        <v>97638.799999999988</v>
      </c>
      <c r="U2648" s="15" t="str">
        <f t="shared" si="883"/>
        <v>Pubblicità</v>
      </c>
      <c r="W2648" s="14"/>
      <c r="X2648" s="18"/>
      <c r="Y2648" s="16">
        <v>0</v>
      </c>
      <c r="Z2648" s="18">
        <f t="shared" si="874"/>
        <v>59590.689999999981</v>
      </c>
      <c r="AA2648" s="15"/>
      <c r="AB2648" s="24"/>
      <c r="AC2648" s="15" t="str">
        <f t="shared" si="884"/>
        <v>Pubblicità</v>
      </c>
      <c r="AD2648" s="25"/>
      <c r="AE2648" s="62">
        <f t="shared" si="885"/>
        <v>0</v>
      </c>
      <c r="AF2648" s="63">
        <f t="shared" si="881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75"/>
        <v>0</v>
      </c>
      <c r="AP2648" s="15"/>
      <c r="AR2648" s="14"/>
      <c r="AS2648" s="18"/>
      <c r="AT2648" s="16"/>
      <c r="AU2648" s="18">
        <f t="shared" si="876"/>
        <v>0</v>
      </c>
      <c r="AV2648" s="15"/>
      <c r="AX2648" s="14"/>
      <c r="AY2648" s="18"/>
      <c r="AZ2648" s="16"/>
      <c r="BA2648" s="18">
        <f t="shared" si="877"/>
        <v>0</v>
      </c>
      <c r="BB2648" s="15"/>
      <c r="BD2648" s="14"/>
      <c r="BE2648" s="18"/>
      <c r="BF2648" s="16"/>
      <c r="BG2648" s="18">
        <f t="shared" si="878"/>
        <v>0</v>
      </c>
      <c r="BH2648" s="15"/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145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/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104551.83</v>
      </c>
      <c r="Q2649" s="14"/>
      <c r="R2649" s="18"/>
      <c r="S2649" s="16">
        <f>G2649</f>
        <v>0</v>
      </c>
      <c r="T2649" s="18">
        <f t="shared" si="873"/>
        <v>97638.799999999988</v>
      </c>
      <c r="U2649" s="15" t="str">
        <f t="shared" si="883"/>
        <v xml:space="preserve">PAG. STIP.           MARZIA </v>
      </c>
      <c r="W2649" s="14"/>
      <c r="X2649" s="18"/>
      <c r="Y2649" s="16">
        <v>0</v>
      </c>
      <c r="Z2649" s="18">
        <f t="shared" si="874"/>
        <v>59590.689999999981</v>
      </c>
      <c r="AA2649" s="15"/>
      <c r="AB2649" s="24"/>
      <c r="AC2649" s="15" t="str">
        <f t="shared" si="884"/>
        <v xml:space="preserve">PAG. STIP.           MARZIA </v>
      </c>
      <c r="AD2649" s="25"/>
      <c r="AE2649" s="62">
        <f t="shared" si="885"/>
        <v>0</v>
      </c>
      <c r="AF2649" s="63">
        <f t="shared" si="881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75"/>
        <v>0</v>
      </c>
      <c r="AP2649" s="15"/>
      <c r="AR2649" s="14"/>
      <c r="AS2649" s="18"/>
      <c r="AT2649" s="16">
        <v>0</v>
      </c>
      <c r="AU2649" s="18">
        <f t="shared" si="876"/>
        <v>0</v>
      </c>
      <c r="AV2649" s="15"/>
      <c r="AX2649" s="14"/>
      <c r="AY2649" s="18"/>
      <c r="AZ2649" s="16">
        <v>0</v>
      </c>
      <c r="BA2649" s="18">
        <f t="shared" si="877"/>
        <v>0</v>
      </c>
      <c r="BB2649" s="15"/>
      <c r="BD2649" s="14"/>
      <c r="BE2649" s="18"/>
      <c r="BF2649" s="16">
        <v>0</v>
      </c>
      <c r="BG2649" s="18">
        <f t="shared" si="878"/>
        <v>0</v>
      </c>
      <c r="BH2649" s="15"/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147</v>
      </c>
      <c r="D2650" s="16"/>
      <c r="E2650" s="16">
        <v>0</v>
      </c>
      <c r="F2650" s="16"/>
      <c r="G2650" s="16">
        <v>0</v>
      </c>
      <c r="H2650" s="16"/>
      <c r="I2650" s="4"/>
      <c r="J2650" s="14"/>
      <c r="K2650" s="17"/>
      <c r="L2650" s="16"/>
      <c r="M2650" s="16">
        <v>0</v>
      </c>
      <c r="N2650" s="16" t="s">
        <v>70</v>
      </c>
      <c r="O2650" s="16">
        <f>SUM(L2661:L2672)+L2675</f>
        <v>13059.48</v>
      </c>
      <c r="P2650" s="33">
        <f>SUM(O2628:O2647)</f>
        <v>97378.700000000012</v>
      </c>
      <c r="Q2650" s="14"/>
      <c r="R2650" s="18"/>
      <c r="S2650" s="16">
        <f>G2650</f>
        <v>0</v>
      </c>
      <c r="T2650" s="18">
        <f t="shared" si="873"/>
        <v>97638.799999999988</v>
      </c>
      <c r="U2650" s="15" t="str">
        <f t="shared" si="883"/>
        <v xml:space="preserve">PAG. STIP.           DEBORAH </v>
      </c>
      <c r="W2650" s="14"/>
      <c r="X2650" s="18"/>
      <c r="Y2650" s="16">
        <v>0</v>
      </c>
      <c r="Z2650" s="18">
        <f t="shared" si="874"/>
        <v>59590.689999999981</v>
      </c>
      <c r="AA2650" s="15"/>
      <c r="AB2650" s="24"/>
      <c r="AC2650" s="15" t="str">
        <f t="shared" si="884"/>
        <v xml:space="preserve">PAG. STIP.           DEBORAH </v>
      </c>
      <c r="AD2650" s="25"/>
      <c r="AE2650" s="62">
        <f t="shared" si="885"/>
        <v>0</v>
      </c>
      <c r="AF2650" s="63">
        <f t="shared" si="881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75"/>
        <v>0</v>
      </c>
      <c r="AP2650" s="15"/>
      <c r="AR2650" s="14"/>
      <c r="AS2650" s="18"/>
      <c r="AT2650" s="16">
        <v>0</v>
      </c>
      <c r="AU2650" s="18">
        <f t="shared" si="876"/>
        <v>0</v>
      </c>
      <c r="AV2650" s="15"/>
      <c r="AX2650" s="14"/>
      <c r="AY2650" s="18"/>
      <c r="AZ2650" s="16">
        <v>0</v>
      </c>
      <c r="BA2650" s="18">
        <f t="shared" si="877"/>
        <v>0</v>
      </c>
      <c r="BB2650" s="15"/>
      <c r="BD2650" s="14"/>
      <c r="BE2650" s="18"/>
      <c r="BF2650" s="16">
        <v>0</v>
      </c>
      <c r="BG2650" s="18">
        <f t="shared" si="878"/>
        <v>0</v>
      </c>
      <c r="BH2650" s="15"/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149</v>
      </c>
      <c r="D2651" s="16"/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-368.10999999999649</v>
      </c>
      <c r="P2651" s="35">
        <f>O2590+O2591+O2652-F2666-F2665-O2649-O2650</f>
        <v>-13350.079999999996</v>
      </c>
      <c r="Q2651" s="14"/>
      <c r="R2651" s="18"/>
      <c r="S2651" s="16">
        <f>G2651</f>
        <v>0</v>
      </c>
      <c r="T2651" s="18">
        <f t="shared" si="873"/>
        <v>97638.799999999988</v>
      </c>
      <c r="U2651" s="15"/>
      <c r="W2651" s="14"/>
      <c r="X2651" s="18"/>
      <c r="Y2651" s="16"/>
      <c r="Z2651" s="18">
        <f t="shared" si="874"/>
        <v>59590.689999999981</v>
      </c>
      <c r="AA2651" s="15"/>
      <c r="AB2651" s="24"/>
      <c r="AC2651" s="15" t="str">
        <f t="shared" si="884"/>
        <v xml:space="preserve">PAG. STIP.           DORIANA BONIFICO </v>
      </c>
      <c r="AD2651" s="25"/>
      <c r="AE2651" s="62">
        <f t="shared" si="885"/>
        <v>0</v>
      </c>
      <c r="AF2651" s="63">
        <f t="shared" si="881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75"/>
        <v>0</v>
      </c>
      <c r="AP2651" s="15"/>
      <c r="AR2651" s="14"/>
      <c r="AS2651" s="18"/>
      <c r="AT2651" s="16"/>
      <c r="AU2651" s="18">
        <f t="shared" si="876"/>
        <v>0</v>
      </c>
      <c r="AV2651" s="15"/>
      <c r="AX2651" s="14"/>
      <c r="AY2651" s="18"/>
      <c r="AZ2651" s="16"/>
      <c r="BA2651" s="18">
        <f t="shared" si="877"/>
        <v>0</v>
      </c>
      <c r="BB2651" s="15"/>
      <c r="BD2651" s="14"/>
      <c r="BE2651" s="18"/>
      <c r="BF2651" s="16"/>
      <c r="BG2651" s="18">
        <f t="shared" si="878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150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9501.81</v>
      </c>
      <c r="M2652" s="3">
        <f>SUM(M2625:M2651)</f>
        <v>77.510000000000005</v>
      </c>
      <c r="N2652" s="16" t="s">
        <v>75</v>
      </c>
      <c r="O2652" s="16">
        <f>N2625-L2626</f>
        <v>77.509999999999991</v>
      </c>
      <c r="P2652" s="18"/>
      <c r="Q2652" s="14"/>
      <c r="R2652" s="18"/>
      <c r="S2652" s="16">
        <f>G2652</f>
        <v>0</v>
      </c>
      <c r="T2652" s="18">
        <f t="shared" si="873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74"/>
        <v>59590.689999999981</v>
      </c>
      <c r="AA2652" s="15"/>
      <c r="AB2652" s="24"/>
      <c r="AC2652" s="15" t="str">
        <f t="shared" si="884"/>
        <v xml:space="preserve">PAG. STIP.           STEFANIA  BONIFICO </v>
      </c>
      <c r="AD2652" s="25"/>
      <c r="AE2652" s="62">
        <f t="shared" si="885"/>
        <v>0</v>
      </c>
      <c r="AF2652" s="63">
        <f t="shared" si="881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75"/>
        <v>0</v>
      </c>
      <c r="AP2652" s="15"/>
      <c r="AR2652" s="14"/>
      <c r="AS2652" s="18"/>
      <c r="AT2652" s="16">
        <v>0</v>
      </c>
      <c r="AU2652" s="18">
        <f t="shared" si="876"/>
        <v>0</v>
      </c>
      <c r="AV2652" s="15"/>
      <c r="AX2652" s="14"/>
      <c r="AY2652" s="18"/>
      <c r="AZ2652" s="16">
        <v>0</v>
      </c>
      <c r="BA2652" s="18">
        <f t="shared" si="877"/>
        <v>0</v>
      </c>
      <c r="BB2652" s="15"/>
      <c r="BD2652" s="14"/>
      <c r="BE2652" s="18"/>
      <c r="BF2652" s="16">
        <v>0</v>
      </c>
      <c r="BG2652" s="18">
        <f t="shared" si="878"/>
        <v>0</v>
      </c>
      <c r="BH2652" s="15"/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1350085.24</v>
      </c>
      <c r="M2653" s="3">
        <f>M2593</f>
        <v>1101912.71</v>
      </c>
      <c r="N2653" s="16" t="s">
        <v>77</v>
      </c>
      <c r="O2653" s="36">
        <f>(O2649+O2650)-(O2588+O2589)</f>
        <v>-5168.630000000001</v>
      </c>
      <c r="P2653" s="37">
        <f>O2652-O2653</f>
        <v>5246.1400000000012</v>
      </c>
      <c r="Q2653" s="14"/>
      <c r="R2653" s="18"/>
      <c r="S2653" s="16">
        <f>G2653</f>
        <v>0</v>
      </c>
      <c r="T2653" s="18">
        <f t="shared" si="873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74"/>
        <v>59590.689999999981</v>
      </c>
      <c r="AA2653" s="15"/>
      <c r="AB2653" s="24"/>
      <c r="AC2653" s="15" t="str">
        <f t="shared" si="884"/>
        <v>Pagamento contributi impiegate</v>
      </c>
      <c r="AD2653" s="25"/>
      <c r="AE2653" s="62">
        <f t="shared" si="885"/>
        <v>0</v>
      </c>
      <c r="AF2653" s="63">
        <f t="shared" si="881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75"/>
        <v>0</v>
      </c>
      <c r="AP2653" s="15"/>
      <c r="AR2653" s="14"/>
      <c r="AS2653" s="18"/>
      <c r="AT2653" s="16">
        <v>0</v>
      </c>
      <c r="AU2653" s="18">
        <f t="shared" si="876"/>
        <v>0</v>
      </c>
      <c r="AV2653" s="15"/>
      <c r="AX2653" s="14"/>
      <c r="AY2653" s="18"/>
      <c r="AZ2653" s="16">
        <v>0</v>
      </c>
      <c r="BA2653" s="18">
        <f t="shared" si="877"/>
        <v>0</v>
      </c>
      <c r="BB2653" s="15"/>
      <c r="BD2653" s="14"/>
      <c r="BE2653" s="18"/>
      <c r="BF2653" s="16">
        <v>0</v>
      </c>
      <c r="BG2653" s="18">
        <f t="shared" si="878"/>
        <v>0</v>
      </c>
      <c r="BH2653" s="15"/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1359587.05</v>
      </c>
      <c r="M2654" s="3">
        <f>M2652+M2653</f>
        <v>1101990.22</v>
      </c>
      <c r="N2654" s="16" t="s">
        <v>80</v>
      </c>
      <c r="O2654" s="38">
        <f>O2651+O2652-O2653</f>
        <v>4878.0300000000043</v>
      </c>
      <c r="P2654" s="39">
        <f>O2654-O2651</f>
        <v>5246.1400000000012</v>
      </c>
      <c r="Q2654" s="14"/>
      <c r="R2654" s="18"/>
      <c r="S2654" s="16">
        <v>0</v>
      </c>
      <c r="T2654" s="18">
        <f t="shared" si="873"/>
        <v>97638.799999999988</v>
      </c>
      <c r="U2654" s="15"/>
      <c r="W2654" s="14"/>
      <c r="X2654" s="18"/>
      <c r="Y2654" s="16"/>
      <c r="Z2654" s="18">
        <f t="shared" si="874"/>
        <v>59590.689999999981</v>
      </c>
      <c r="AA2654" s="15"/>
      <c r="AB2654" s="24"/>
      <c r="AC2654" s="15"/>
      <c r="AD2654" s="25"/>
      <c r="AE2654" s="62">
        <f t="shared" si="885"/>
        <v>0</v>
      </c>
      <c r="AF2654" s="63">
        <f t="shared" si="881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75"/>
        <v>0</v>
      </c>
      <c r="AP2654" s="15"/>
      <c r="AR2654" s="14"/>
      <c r="AS2654" s="18"/>
      <c r="AT2654" s="16"/>
      <c r="AU2654" s="18">
        <f t="shared" si="876"/>
        <v>0</v>
      </c>
      <c r="AV2654" s="15"/>
      <c r="AX2654" s="14"/>
      <c r="AY2654" s="18"/>
      <c r="AZ2654" s="16"/>
      <c r="BA2654" s="18">
        <f t="shared" si="877"/>
        <v>0</v>
      </c>
      <c r="BB2654" s="15"/>
      <c r="BD2654" s="14"/>
      <c r="BE2654" s="18"/>
      <c r="BF2654" s="16"/>
      <c r="BG2654" s="18">
        <f t="shared" si="878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257596.83000000007</v>
      </c>
      <c r="M2655" s="40"/>
      <c r="N2655" s="29" t="s">
        <v>82</v>
      </c>
      <c r="O2655" s="41">
        <f>O2648+O2649+O2650+O2656</f>
        <v>97378.700000000012</v>
      </c>
      <c r="P2655" s="18"/>
      <c r="Q2655" s="14"/>
      <c r="R2655" s="18"/>
      <c r="S2655" s="16">
        <f>G2655</f>
        <v>0</v>
      </c>
      <c r="T2655" s="18">
        <f t="shared" si="873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74"/>
        <v>59590.689999999981</v>
      </c>
      <c r="AA2655" s="15"/>
      <c r="AB2655" s="24"/>
      <c r="AC2655" s="15" t="str">
        <f t="shared" ref="AC2655:AC2665" si="886">C2655</f>
        <v>Pag. Bolletta Telecom  780820</v>
      </c>
      <c r="AD2655" s="25"/>
      <c r="AE2655" s="62">
        <f t="shared" si="885"/>
        <v>0</v>
      </c>
      <c r="AF2655" s="63">
        <f t="shared" si="881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75"/>
        <v>0</v>
      </c>
      <c r="AP2655" s="15"/>
      <c r="AR2655" s="14"/>
      <c r="AS2655" s="18"/>
      <c r="AT2655" s="16">
        <v>0</v>
      </c>
      <c r="AU2655" s="18">
        <f t="shared" si="876"/>
        <v>0</v>
      </c>
      <c r="AV2655" s="15"/>
      <c r="AX2655" s="14"/>
      <c r="AY2655" s="18"/>
      <c r="AZ2655" s="16">
        <v>0</v>
      </c>
      <c r="BA2655" s="18">
        <f t="shared" si="877"/>
        <v>0</v>
      </c>
      <c r="BB2655" s="15"/>
      <c r="BD2655" s="14"/>
      <c r="BE2655" s="18"/>
      <c r="BF2655" s="16">
        <v>0</v>
      </c>
      <c r="BG2655" s="18">
        <f t="shared" si="878"/>
        <v>0</v>
      </c>
      <c r="BH2655" s="15"/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-13319.579999999973</v>
      </c>
      <c r="P2656" s="18"/>
      <c r="Q2656" s="14"/>
      <c r="R2656" s="18"/>
      <c r="S2656" s="16">
        <f>G2656</f>
        <v>0</v>
      </c>
      <c r="T2656" s="18">
        <f t="shared" si="873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74"/>
        <v>59590.689999999981</v>
      </c>
      <c r="AA2656" s="15"/>
      <c r="AB2656" s="24"/>
      <c r="AC2656" s="15" t="str">
        <f t="shared" si="886"/>
        <v>Pag. Bolletta Telecom 780344</v>
      </c>
      <c r="AD2656" s="25"/>
      <c r="AE2656" s="62">
        <f t="shared" si="885"/>
        <v>0</v>
      </c>
      <c r="AF2656" s="63">
        <f t="shared" si="881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75"/>
        <v>0</v>
      </c>
      <c r="AP2656" s="15"/>
      <c r="AR2656" s="14"/>
      <c r="AS2656" s="18"/>
      <c r="AT2656" s="16">
        <v>0</v>
      </c>
      <c r="AU2656" s="18">
        <f t="shared" si="876"/>
        <v>0</v>
      </c>
      <c r="AV2656" s="15"/>
      <c r="AX2656" s="14"/>
      <c r="AY2656" s="18"/>
      <c r="AZ2656" s="16">
        <v>0</v>
      </c>
      <c r="BA2656" s="18">
        <f t="shared" si="877"/>
        <v>0</v>
      </c>
      <c r="BB2656" s="15"/>
      <c r="BD2656" s="14"/>
      <c r="BE2656" s="18"/>
      <c r="BF2656" s="16">
        <v>0</v>
      </c>
      <c r="BG2656" s="18">
        <f t="shared" si="878"/>
        <v>0</v>
      </c>
      <c r="BH2656" s="15"/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73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74"/>
        <v>59590.689999999981</v>
      </c>
      <c r="AA2657" s="15"/>
      <c r="AB2657" s="24"/>
      <c r="AC2657" s="15" t="str">
        <f t="shared" si="886"/>
        <v>Pag. Bolletta Telecom</v>
      </c>
      <c r="AD2657" s="25"/>
      <c r="AE2657" s="62">
        <f t="shared" si="885"/>
        <v>0</v>
      </c>
      <c r="AF2657" s="63">
        <f t="shared" si="881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75"/>
        <v>0</v>
      </c>
      <c r="AP2657" s="15"/>
      <c r="AR2657" s="14"/>
      <c r="AS2657" s="18"/>
      <c r="AT2657" s="16">
        <v>0</v>
      </c>
      <c r="AU2657" s="18">
        <f t="shared" si="876"/>
        <v>0</v>
      </c>
      <c r="AV2657" s="15"/>
      <c r="AX2657" s="14"/>
      <c r="AY2657" s="18"/>
      <c r="AZ2657" s="16">
        <v>0</v>
      </c>
      <c r="BA2657" s="18">
        <f t="shared" si="877"/>
        <v>0</v>
      </c>
      <c r="BB2657" s="15"/>
      <c r="BD2657" s="14"/>
      <c r="BE2657" s="18"/>
      <c r="BF2657" s="16">
        <v>0</v>
      </c>
      <c r="BG2657" s="18">
        <f t="shared" si="878"/>
        <v>0</v>
      </c>
      <c r="BH2657" s="15"/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9" si="887">(R2658-S2658)+T2657</f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9" si="888">(X2658-Y2658)+Z2657</f>
        <v>59590.689999999981</v>
      </c>
      <c r="AA2658" s="15"/>
      <c r="AB2658" s="24"/>
      <c r="AC2658" s="15" t="str">
        <f t="shared" si="886"/>
        <v xml:space="preserve">PAG. BOLLETTA ENEL  </v>
      </c>
      <c r="AD2658" s="25"/>
      <c r="AE2658" s="62">
        <f t="shared" si="885"/>
        <v>0</v>
      </c>
      <c r="AF2658" s="63">
        <f t="shared" si="881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9" si="889">(AM2658-AN2658)+AO2657</f>
        <v>0</v>
      </c>
      <c r="AP2658" s="15"/>
      <c r="AR2658" s="14"/>
      <c r="AS2658" s="18"/>
      <c r="AT2658" s="16">
        <v>0</v>
      </c>
      <c r="AU2658" s="18">
        <f t="shared" ref="AU2658:AU2689" si="890">(AS2658-AT2658)+AU2657</f>
        <v>0</v>
      </c>
      <c r="AV2658" s="15"/>
      <c r="AX2658" s="14"/>
      <c r="AY2658" s="18"/>
      <c r="AZ2658" s="16">
        <v>0</v>
      </c>
      <c r="BA2658" s="18">
        <f t="shared" ref="BA2658:BA2689" si="891">(AY2658-AZ2658)+BA2657</f>
        <v>0</v>
      </c>
      <c r="BB2658" s="15"/>
      <c r="BD2658" s="14"/>
      <c r="BE2658" s="18"/>
      <c r="BF2658" s="16">
        <v>0</v>
      </c>
      <c r="BG2658" s="18">
        <f t="shared" ref="BG2658:BG2689" si="892">(BE2658-BF2658)+BG2657</f>
        <v>0</v>
      </c>
      <c r="BH2658" s="15"/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174288.51999999996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87"/>
        <v>97638.799999999988</v>
      </c>
      <c r="U2659" s="15"/>
      <c r="W2659" s="14"/>
      <c r="X2659" s="18"/>
      <c r="Y2659" s="16">
        <v>0</v>
      </c>
      <c r="Z2659" s="18">
        <f t="shared" si="888"/>
        <v>59590.689999999981</v>
      </c>
      <c r="AA2659" s="15"/>
      <c r="AB2659" s="24"/>
      <c r="AC2659" s="15" t="str">
        <f t="shared" si="886"/>
        <v>Locazione immobili</v>
      </c>
      <c r="AD2659" s="25"/>
      <c r="AE2659" s="62">
        <f t="shared" si="885"/>
        <v>0</v>
      </c>
      <c r="AF2659" s="63">
        <f t="shared" si="881"/>
        <v>9547.4</v>
      </c>
      <c r="AG2659" s="25"/>
      <c r="AH2659" s="24"/>
      <c r="AI2659" s="26">
        <v>0</v>
      </c>
      <c r="AJ2659" s="25"/>
      <c r="AL2659" s="14"/>
      <c r="AM2659" s="18"/>
      <c r="AN2659" s="16">
        <v>0</v>
      </c>
      <c r="AO2659" s="18">
        <f t="shared" si="889"/>
        <v>0</v>
      </c>
      <c r="AP2659" s="15"/>
      <c r="AR2659" s="14"/>
      <c r="AS2659" s="18"/>
      <c r="AT2659" s="16">
        <v>0</v>
      </c>
      <c r="AU2659" s="18">
        <f t="shared" si="890"/>
        <v>0</v>
      </c>
      <c r="AV2659" s="15"/>
      <c r="AX2659" s="14"/>
      <c r="AY2659" s="18"/>
      <c r="AZ2659" s="16">
        <v>0</v>
      </c>
      <c r="BA2659" s="18">
        <f t="shared" si="891"/>
        <v>0</v>
      </c>
      <c r="BB2659" s="15"/>
      <c r="BD2659" s="14"/>
      <c r="BE2659" s="18"/>
      <c r="BF2659" s="16">
        <v>0</v>
      </c>
      <c r="BG2659" s="18">
        <f t="shared" si="892"/>
        <v>0</v>
      </c>
      <c r="BH2659" s="15"/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87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88"/>
        <v>59590.689999999981</v>
      </c>
      <c r="AA2660" s="15"/>
      <c r="AB2660" s="24"/>
      <c r="AC2660" s="15" t="str">
        <f t="shared" si="886"/>
        <v>Spese condominiali</v>
      </c>
      <c r="AD2660" s="25"/>
      <c r="AE2660" s="62">
        <f t="shared" si="885"/>
        <v>0</v>
      </c>
      <c r="AF2660" s="63">
        <f t="shared" si="881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89"/>
        <v>0</v>
      </c>
      <c r="AP2660" s="15"/>
      <c r="AR2660" s="14"/>
      <c r="AS2660" s="18"/>
      <c r="AT2660" s="16">
        <v>0</v>
      </c>
      <c r="AU2660" s="18">
        <f t="shared" si="890"/>
        <v>0</v>
      </c>
      <c r="AV2660" s="15"/>
      <c r="AX2660" s="14"/>
      <c r="AY2660" s="18"/>
      <c r="AZ2660" s="16">
        <v>0</v>
      </c>
      <c r="BA2660" s="18">
        <f t="shared" si="891"/>
        <v>0</v>
      </c>
      <c r="BB2660" s="15"/>
      <c r="BD2660" s="14"/>
      <c r="BE2660" s="18"/>
      <c r="BF2660" s="16">
        <v>0</v>
      </c>
      <c r="BG2660" s="18">
        <f t="shared" si="892"/>
        <v>0</v>
      </c>
      <c r="BH2660" s="15"/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87"/>
        <v>97638.799999999988</v>
      </c>
      <c r="U2661" s="15"/>
      <c r="W2661" s="14"/>
      <c r="X2661" s="18"/>
      <c r="Y2661" s="16"/>
      <c r="Z2661" s="18">
        <f t="shared" si="888"/>
        <v>59590.689999999981</v>
      </c>
      <c r="AA2661" s="15"/>
      <c r="AB2661" s="24"/>
      <c r="AC2661" s="15" t="str">
        <f t="shared" si="886"/>
        <v>TOT. SPESE AFFITTO  TEL. LUCE</v>
      </c>
      <c r="AD2661" s="25"/>
      <c r="AE2661" s="62">
        <f t="shared" si="885"/>
        <v>0</v>
      </c>
      <c r="AF2661" s="63">
        <f t="shared" si="881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89"/>
        <v>0</v>
      </c>
      <c r="AP2661" s="15"/>
      <c r="AR2661" s="14"/>
      <c r="AS2661" s="18"/>
      <c r="AT2661" s="16"/>
      <c r="AU2661" s="18">
        <f t="shared" si="890"/>
        <v>0</v>
      </c>
      <c r="AV2661" s="15"/>
      <c r="AX2661" s="14"/>
      <c r="AY2661" s="18"/>
      <c r="AZ2661" s="16"/>
      <c r="BA2661" s="18">
        <f t="shared" si="891"/>
        <v>0</v>
      </c>
      <c r="BB2661" s="15"/>
      <c r="BD2661" s="14"/>
      <c r="BE2661" s="18"/>
      <c r="BF2661" s="16"/>
      <c r="BG2661" s="18">
        <f t="shared" si="892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97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95</v>
      </c>
      <c r="L2662" s="107">
        <v>1614.49</v>
      </c>
      <c r="M2662" s="16" t="s">
        <v>96</v>
      </c>
      <c r="N2662" s="16">
        <v>618</v>
      </c>
      <c r="O2662" s="16"/>
      <c r="P2662" s="18"/>
      <c r="Q2662" s="14"/>
      <c r="R2662" s="18"/>
      <c r="S2662" s="16">
        <f>G2662</f>
        <v>0</v>
      </c>
      <c r="T2662" s="18">
        <f t="shared" si="887"/>
        <v>97638.799999999988</v>
      </c>
      <c r="U2662" s="15"/>
      <c r="W2662" s="14"/>
      <c r="X2662" s="18">
        <v>0</v>
      </c>
      <c r="Y2662" s="16">
        <v>0</v>
      </c>
      <c r="Z2662" s="18">
        <f t="shared" si="888"/>
        <v>59590.689999999981</v>
      </c>
      <c r="AA2662" s="15"/>
      <c r="AB2662" s="24"/>
      <c r="AC2662" s="15" t="str">
        <f t="shared" si="886"/>
        <v xml:space="preserve">RIVALSA </v>
      </c>
      <c r="AD2662" s="25"/>
      <c r="AE2662" s="62">
        <f t="shared" si="885"/>
        <v>0</v>
      </c>
      <c r="AF2662" s="63">
        <f t="shared" si="881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89"/>
        <v>0</v>
      </c>
      <c r="AP2662" s="15"/>
      <c r="AR2662" s="14"/>
      <c r="AS2662" s="18"/>
      <c r="AT2662" s="16"/>
      <c r="AU2662" s="18">
        <f t="shared" si="890"/>
        <v>0</v>
      </c>
      <c r="AV2662" s="15"/>
      <c r="AX2662" s="14"/>
      <c r="AY2662" s="18"/>
      <c r="AZ2662" s="16"/>
      <c r="BA2662" s="18">
        <f t="shared" si="891"/>
        <v>0</v>
      </c>
      <c r="BB2662" s="15"/>
      <c r="BD2662" s="14"/>
      <c r="BE2662" s="18"/>
      <c r="BF2662" s="16"/>
      <c r="BG2662" s="18">
        <f t="shared" si="892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100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98</v>
      </c>
      <c r="L2663" s="107">
        <v>417.81</v>
      </c>
      <c r="M2663" s="16" t="s">
        <v>99</v>
      </c>
      <c r="N2663" s="16">
        <v>3653.5</v>
      </c>
      <c r="O2663" s="16"/>
      <c r="P2663" s="18"/>
      <c r="Q2663" s="14"/>
      <c r="R2663" s="18"/>
      <c r="S2663" s="16">
        <f>G2663</f>
        <v>0</v>
      </c>
      <c r="T2663" s="18">
        <f t="shared" si="887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88"/>
        <v>59590.689999999981</v>
      </c>
      <c r="AA2663" s="15"/>
      <c r="AB2663" s="24"/>
      <c r="AC2663" s="15" t="str">
        <f t="shared" si="886"/>
        <v>COMMERCIALISTA</v>
      </c>
      <c r="AD2663" s="25"/>
      <c r="AE2663" s="62">
        <f t="shared" si="885"/>
        <v>0</v>
      </c>
      <c r="AF2663" s="63">
        <f t="shared" si="881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89"/>
        <v>0</v>
      </c>
      <c r="AP2663" s="15"/>
      <c r="AR2663" s="14"/>
      <c r="AS2663" s="18"/>
      <c r="AT2663" s="16">
        <v>0</v>
      </c>
      <c r="AU2663" s="18">
        <f t="shared" si="890"/>
        <v>0</v>
      </c>
      <c r="AV2663" s="15"/>
      <c r="AX2663" s="14"/>
      <c r="AY2663" s="18"/>
      <c r="AZ2663" s="16">
        <v>0</v>
      </c>
      <c r="BA2663" s="18">
        <f t="shared" si="891"/>
        <v>0</v>
      </c>
      <c r="BB2663" s="15"/>
      <c r="BD2663" s="14"/>
      <c r="BE2663" s="18"/>
      <c r="BF2663" s="16">
        <v>0</v>
      </c>
      <c r="BG2663" s="18">
        <f t="shared" si="892"/>
        <v>0</v>
      </c>
      <c r="BH2663" s="15"/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154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">
        <v>101</v>
      </c>
      <c r="L2664" s="107">
        <f>L2603</f>
        <v>0</v>
      </c>
      <c r="M2664" s="16" t="s">
        <v>102</v>
      </c>
      <c r="N2664" s="16">
        <v>0</v>
      </c>
      <c r="O2664" s="16"/>
      <c r="P2664" s="18"/>
      <c r="Q2664" s="14"/>
      <c r="R2664" s="18"/>
      <c r="S2664" s="16">
        <f>G2664</f>
        <v>0</v>
      </c>
      <c r="T2664" s="18">
        <f t="shared" si="887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88"/>
        <v>59590.689999999981</v>
      </c>
      <c r="AA2664" s="15"/>
      <c r="AB2664" s="24"/>
      <c r="AC2664" s="15" t="str">
        <f t="shared" si="886"/>
        <v>CASSA PREVIDENZA  AGENTI  + QUOTA GAA</v>
      </c>
      <c r="AD2664" s="25"/>
      <c r="AE2664" s="62">
        <f t="shared" si="885"/>
        <v>0</v>
      </c>
      <c r="AF2664" s="63">
        <f t="shared" si="881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89"/>
        <v>0</v>
      </c>
      <c r="AP2664" s="15"/>
      <c r="AR2664" s="14"/>
      <c r="AS2664" s="18"/>
      <c r="AT2664" s="16">
        <v>0</v>
      </c>
      <c r="AU2664" s="18">
        <f t="shared" si="890"/>
        <v>0</v>
      </c>
      <c r="AV2664" s="15"/>
      <c r="AX2664" s="14"/>
      <c r="AY2664" s="18"/>
      <c r="AZ2664" s="16">
        <v>0</v>
      </c>
      <c r="BA2664" s="18">
        <f t="shared" si="891"/>
        <v>0</v>
      </c>
      <c r="BB2664" s="15"/>
      <c r="BD2664" s="14"/>
      <c r="BE2664" s="18"/>
      <c r="BF2664" s="16">
        <v>0</v>
      </c>
      <c r="BG2664" s="18">
        <f t="shared" si="892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106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">
        <v>104</v>
      </c>
      <c r="L2665" s="107">
        <f>L2604</f>
        <v>0</v>
      </c>
      <c r="M2665" s="16" t="s">
        <v>105</v>
      </c>
      <c r="N2665" s="16">
        <v>904.5</v>
      </c>
      <c r="O2665" s="16"/>
      <c r="P2665" s="18"/>
      <c r="Q2665" s="14"/>
      <c r="R2665" s="18">
        <f>F2665</f>
        <v>0</v>
      </c>
      <c r="S2665" s="16">
        <v>0</v>
      </c>
      <c r="T2665" s="18">
        <f t="shared" si="887"/>
        <v>97638.799999999988</v>
      </c>
      <c r="U2665" s="15"/>
      <c r="W2665" s="14" t="s">
        <v>194</v>
      </c>
      <c r="X2665" s="18">
        <v>0</v>
      </c>
      <c r="Y2665" s="16"/>
      <c r="Z2665" s="18">
        <f t="shared" si="888"/>
        <v>59590.689999999981</v>
      </c>
      <c r="AA2665" s="15"/>
      <c r="AB2665" s="24"/>
      <c r="AC2665" s="15" t="str">
        <f t="shared" si="886"/>
        <v>GIROCONTO PROVV. GENERALI</v>
      </c>
      <c r="AD2665" s="25"/>
      <c r="AE2665" s="62">
        <f t="shared" si="885"/>
        <v>0</v>
      </c>
      <c r="AF2665" s="63">
        <f t="shared" si="881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89"/>
        <v>0</v>
      </c>
      <c r="AP2665" s="15"/>
      <c r="AR2665" s="14"/>
      <c r="AS2665" s="18"/>
      <c r="AT2665" s="16"/>
      <c r="AU2665" s="18">
        <f t="shared" si="890"/>
        <v>0</v>
      </c>
      <c r="AV2665" s="15"/>
      <c r="AX2665" s="14"/>
      <c r="AY2665" s="18"/>
      <c r="AZ2665" s="16"/>
      <c r="BA2665" s="18">
        <f t="shared" si="891"/>
        <v>0</v>
      </c>
      <c r="BB2665" s="15"/>
      <c r="BD2665" s="14"/>
      <c r="BE2665" s="18">
        <f>H2665</f>
        <v>0</v>
      </c>
      <c r="BF2665" s="16"/>
      <c r="BG2665" s="18">
        <f t="shared" si="892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155</v>
      </c>
      <c r="D2666" s="16"/>
      <c r="E2666" s="16"/>
      <c r="F2666" s="1">
        <v>0</v>
      </c>
      <c r="G2666" s="16">
        <v>0</v>
      </c>
      <c r="H2666" s="16"/>
      <c r="I2666" s="4"/>
      <c r="J2666" s="14"/>
      <c r="K2666" s="50" t="s">
        <v>107</v>
      </c>
      <c r="L2666" s="107">
        <v>390</v>
      </c>
      <c r="M2666" s="16" t="s">
        <v>108</v>
      </c>
      <c r="N2666" s="16">
        <v>105.87</v>
      </c>
      <c r="O2666" s="16"/>
      <c r="P2666" s="18"/>
      <c r="Q2666" s="14"/>
      <c r="R2666" s="49">
        <f>F2666</f>
        <v>0</v>
      </c>
      <c r="S2666" s="16">
        <v>0</v>
      </c>
      <c r="T2666" s="18">
        <f t="shared" si="887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88"/>
        <v>59590.689999999981</v>
      </c>
      <c r="AA2666" s="15"/>
      <c r="AB2666" s="24"/>
      <c r="AC2666" s="64" t="s">
        <v>156</v>
      </c>
      <c r="AD2666" s="65"/>
      <c r="AE2666" s="65">
        <f t="shared" si="885"/>
        <v>0</v>
      </c>
      <c r="AF2666" s="63">
        <f t="shared" si="881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89"/>
        <v>0</v>
      </c>
      <c r="AP2666" s="15"/>
      <c r="AR2666" s="14"/>
      <c r="AS2666" s="18"/>
      <c r="AT2666" s="16">
        <v>0</v>
      </c>
      <c r="AU2666" s="18">
        <f t="shared" si="890"/>
        <v>0</v>
      </c>
      <c r="AV2666" s="15"/>
      <c r="AX2666" s="14"/>
      <c r="AY2666" s="18"/>
      <c r="AZ2666" s="16">
        <v>0</v>
      </c>
      <c r="BA2666" s="18">
        <f t="shared" si="891"/>
        <v>0</v>
      </c>
      <c r="BB2666" s="15"/>
      <c r="BD2666" s="14"/>
      <c r="BE2666" s="18"/>
      <c r="BF2666" s="16">
        <v>0</v>
      </c>
      <c r="BG2666" s="18">
        <f t="shared" si="892"/>
        <v>0</v>
      </c>
      <c r="BH2666" s="15"/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112</v>
      </c>
      <c r="D2667" s="16"/>
      <c r="E2667" s="16"/>
      <c r="F2667" s="16"/>
      <c r="G2667" s="16">
        <v>0</v>
      </c>
      <c r="H2667" s="16"/>
      <c r="I2667" s="4"/>
      <c r="J2667" s="14"/>
      <c r="K2667" s="50" t="s">
        <v>110</v>
      </c>
      <c r="L2667" s="107">
        <f>L2606</f>
        <v>631.5</v>
      </c>
      <c r="M2667" s="16" t="s">
        <v>111</v>
      </c>
      <c r="N2667" s="16">
        <v>40</v>
      </c>
      <c r="O2667" s="16"/>
      <c r="P2667" s="18"/>
      <c r="Q2667" s="14"/>
      <c r="R2667" s="18"/>
      <c r="S2667" s="16">
        <f>G2667</f>
        <v>0</v>
      </c>
      <c r="T2667" s="18">
        <f t="shared" si="887"/>
        <v>97638.799999999988</v>
      </c>
      <c r="U2667" s="15" t="s">
        <v>113</v>
      </c>
      <c r="W2667" s="14"/>
      <c r="X2667" s="18"/>
      <c r="Y2667" s="16">
        <v>0</v>
      </c>
      <c r="Z2667" s="18">
        <f t="shared" si="888"/>
        <v>59590.689999999981</v>
      </c>
      <c r="AA2667" s="15"/>
      <c r="AB2667" s="24"/>
      <c r="AC2667" s="15" t="str">
        <f>C2667</f>
        <v>TASSE</v>
      </c>
      <c r="AD2667" s="25"/>
      <c r="AE2667" s="62">
        <f t="shared" si="885"/>
        <v>0</v>
      </c>
      <c r="AF2667" s="63">
        <f t="shared" si="881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89"/>
        <v>0</v>
      </c>
      <c r="AP2667" s="15"/>
      <c r="AR2667" s="14"/>
      <c r="AS2667" s="18">
        <v>0</v>
      </c>
      <c r="AT2667" s="16">
        <v>0</v>
      </c>
      <c r="AU2667" s="18">
        <f t="shared" si="890"/>
        <v>0</v>
      </c>
      <c r="AV2667" s="15"/>
      <c r="AX2667" s="14"/>
      <c r="AY2667" s="18">
        <v>0</v>
      </c>
      <c r="AZ2667" s="16">
        <v>0</v>
      </c>
      <c r="BA2667" s="18">
        <f t="shared" si="891"/>
        <v>0</v>
      </c>
      <c r="BB2667" s="15"/>
      <c r="BD2667" s="14"/>
      <c r="BE2667" s="18">
        <v>0</v>
      </c>
      <c r="BF2667" s="16">
        <v>0</v>
      </c>
      <c r="BG2667" s="18">
        <f t="shared" si="892"/>
        <v>0</v>
      </c>
      <c r="BH2667" s="15"/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114</v>
      </c>
      <c r="D2668" s="16"/>
      <c r="E2668" s="16"/>
      <c r="F2668" s="16">
        <v>0</v>
      </c>
      <c r="G2668" s="16">
        <v>0</v>
      </c>
      <c r="H2668" s="16"/>
      <c r="I2668" s="4"/>
      <c r="J2668" s="14"/>
      <c r="K2668" s="50" t="s">
        <v>496</v>
      </c>
      <c r="L2668" s="107">
        <v>-41</v>
      </c>
      <c r="M2668" s="16" t="str">
        <f>M2607</f>
        <v>TOTALI SOSPESI NUOVI</v>
      </c>
      <c r="N2668" s="16">
        <f>N2607</f>
        <v>3676.31</v>
      </c>
      <c r="O2668" s="16"/>
      <c r="P2668" s="18"/>
      <c r="Q2668" s="14"/>
      <c r="R2668" s="18"/>
      <c r="S2668" s="16">
        <f>G2668</f>
        <v>0</v>
      </c>
      <c r="T2668" s="18">
        <f t="shared" si="887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88"/>
        <v>59590.689999999981</v>
      </c>
      <c r="AA2668" s="15"/>
      <c r="AB2668" s="24"/>
      <c r="AC2668" s="15" t="str">
        <f>C2668</f>
        <v>PREL.  ACC. PER AMM-  GIGI</v>
      </c>
      <c r="AD2668" s="25"/>
      <c r="AE2668" s="62">
        <f t="shared" si="885"/>
        <v>0</v>
      </c>
      <c r="AF2668" s="63">
        <f t="shared" si="881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89"/>
        <v>0</v>
      </c>
      <c r="AP2668" s="15"/>
      <c r="AR2668" s="14"/>
      <c r="AS2668" s="18">
        <v>0</v>
      </c>
      <c r="AT2668" s="16">
        <v>0</v>
      </c>
      <c r="AU2668" s="18">
        <f t="shared" si="890"/>
        <v>0</v>
      </c>
      <c r="AV2668" s="15"/>
      <c r="AX2668" s="14"/>
      <c r="AY2668" s="18">
        <v>0</v>
      </c>
      <c r="AZ2668" s="16">
        <v>0</v>
      </c>
      <c r="BA2668" s="18">
        <f t="shared" si="891"/>
        <v>0</v>
      </c>
      <c r="BB2668" s="15"/>
      <c r="BD2668" s="14"/>
      <c r="BE2668" s="18">
        <v>0</v>
      </c>
      <c r="BF2668" s="16">
        <v>0</v>
      </c>
      <c r="BG2668" s="18">
        <f t="shared" si="892"/>
        <v>0</v>
      </c>
      <c r="BH2668" s="15"/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115</v>
      </c>
      <c r="D2669" s="16"/>
      <c r="E2669" s="16"/>
      <c r="F2669" s="16">
        <v>0</v>
      </c>
      <c r="G2669" s="16">
        <v>0</v>
      </c>
      <c r="H2669" s="16"/>
      <c r="I2669" s="4"/>
      <c r="J2669" s="14"/>
      <c r="K2669" s="50" t="s">
        <v>492</v>
      </c>
      <c r="L2669" s="107">
        <v>15</v>
      </c>
      <c r="N2669" s="107">
        <v>0</v>
      </c>
      <c r="O2669" s="16"/>
      <c r="P2669" s="18"/>
      <c r="Q2669" s="14"/>
      <c r="R2669" s="18">
        <v>0</v>
      </c>
      <c r="S2669" s="16">
        <f>G2669</f>
        <v>0</v>
      </c>
      <c r="T2669" s="18">
        <f t="shared" si="887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88"/>
        <v>59590.689999999981</v>
      </c>
      <c r="AA2669" s="15"/>
      <c r="AB2669" s="24"/>
      <c r="AC2669" s="15" t="str">
        <f>C2669</f>
        <v>PREL.  ACC. PER AMM-. RENZO</v>
      </c>
      <c r="AD2669" s="25"/>
      <c r="AE2669" s="62">
        <f t="shared" si="885"/>
        <v>0</v>
      </c>
      <c r="AF2669" s="63">
        <f t="shared" si="881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89"/>
        <v>0</v>
      </c>
      <c r="AP2669" s="15"/>
      <c r="AR2669" s="14"/>
      <c r="AS2669" s="18">
        <v>0</v>
      </c>
      <c r="AT2669" s="16"/>
      <c r="AU2669" s="18">
        <f t="shared" si="890"/>
        <v>0</v>
      </c>
      <c r="AV2669" s="15"/>
      <c r="AX2669" s="14"/>
      <c r="AY2669" s="18">
        <v>0</v>
      </c>
      <c r="AZ2669" s="16"/>
      <c r="BA2669" s="18">
        <f t="shared" si="891"/>
        <v>0</v>
      </c>
      <c r="BB2669" s="15"/>
      <c r="BD2669" s="14"/>
      <c r="BE2669" s="18">
        <v>0</v>
      </c>
      <c r="BF2669" s="16"/>
      <c r="BG2669" s="18">
        <f t="shared" si="892"/>
        <v>0</v>
      </c>
      <c r="BH2669" s="15"/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/>
      <c r="B2670" s="15"/>
      <c r="C2670" s="15" t="s">
        <v>497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493</v>
      </c>
      <c r="L2670" s="107">
        <v>-0.01</v>
      </c>
      <c r="M2670" s="16" t="s">
        <v>471</v>
      </c>
      <c r="N2670" s="16">
        <f>N2609</f>
        <v>300.5</v>
      </c>
      <c r="O2670" s="16"/>
      <c r="P2670" s="18"/>
      <c r="Q2670" s="14"/>
      <c r="R2670" s="18">
        <v>0</v>
      </c>
      <c r="S2670" s="16">
        <v>0</v>
      </c>
      <c r="T2670" s="18">
        <f t="shared" si="887"/>
        <v>97638.799999999988</v>
      </c>
      <c r="U2670" s="15"/>
      <c r="W2670" s="14"/>
      <c r="X2670" s="18">
        <f>F2670</f>
        <v>681.5</v>
      </c>
      <c r="Y2670" s="16">
        <v>0</v>
      </c>
      <c r="Z2670" s="18">
        <f t="shared" si="888"/>
        <v>60272.189999999981</v>
      </c>
      <c r="AA2670" s="15" t="str">
        <f>C2670</f>
        <v>BONIFICO AGOS 27/2</v>
      </c>
      <c r="AB2670" s="24"/>
      <c r="AC2670" s="15"/>
      <c r="AD2670" s="25"/>
      <c r="AE2670" s="62"/>
      <c r="AF2670" s="63"/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89"/>
        <v>0</v>
      </c>
      <c r="AP2670" s="15"/>
      <c r="AR2670" s="14"/>
      <c r="AS2670" s="18">
        <v>0</v>
      </c>
      <c r="AT2670" s="16"/>
      <c r="AU2670" s="18">
        <f t="shared" si="890"/>
        <v>0</v>
      </c>
      <c r="AV2670" s="15"/>
      <c r="AX2670" s="14"/>
      <c r="AY2670" s="18">
        <v>0</v>
      </c>
      <c r="AZ2670" s="16"/>
      <c r="BA2670" s="18">
        <f t="shared" si="891"/>
        <v>0</v>
      </c>
      <c r="BB2670" s="15"/>
      <c r="BD2670" s="14"/>
      <c r="BE2670" s="18">
        <v>0</v>
      </c>
      <c r="BF2670" s="16"/>
      <c r="BG2670" s="18">
        <f t="shared" si="892"/>
        <v>0</v>
      </c>
      <c r="BH2670" s="15"/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/>
      <c r="C2671" s="15" t="s">
        <v>498</v>
      </c>
      <c r="D2671" s="16"/>
      <c r="E2671" s="16"/>
      <c r="F2671" s="16">
        <v>5416</v>
      </c>
      <c r="G2671" s="16"/>
      <c r="H2671" s="16">
        <v>0</v>
      </c>
      <c r="I2671" s="4"/>
      <c r="J2671" s="14"/>
      <c r="K2671" s="16" t="s">
        <v>499</v>
      </c>
      <c r="L2671" s="16">
        <v>184</v>
      </c>
      <c r="M2671" s="16" t="s">
        <v>500</v>
      </c>
      <c r="N2671" s="16">
        <v>498</v>
      </c>
      <c r="O2671" s="16"/>
      <c r="P2671" s="18"/>
      <c r="Q2671" s="14"/>
      <c r="R2671" s="18">
        <v>0</v>
      </c>
      <c r="S2671" s="16">
        <v>0</v>
      </c>
      <c r="T2671" s="18">
        <f t="shared" si="887"/>
        <v>97638.799999999988</v>
      </c>
      <c r="U2671" s="15"/>
      <c r="W2671" s="14"/>
      <c r="X2671" s="18">
        <f>F2671</f>
        <v>5416</v>
      </c>
      <c r="Y2671" s="16"/>
      <c r="Z2671" s="18">
        <f t="shared" si="888"/>
        <v>65688.189999999973</v>
      </c>
      <c r="AA2671" s="15"/>
      <c r="AB2671" s="24"/>
      <c r="AC2671" s="15"/>
      <c r="AD2671" s="25"/>
      <c r="AE2671" s="62"/>
      <c r="AF2671" s="63"/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89"/>
        <v>0</v>
      </c>
      <c r="AP2671" s="15"/>
      <c r="AR2671" s="14"/>
      <c r="AS2671" s="18">
        <v>0</v>
      </c>
      <c r="AT2671" s="16"/>
      <c r="AU2671" s="18">
        <f t="shared" si="890"/>
        <v>0</v>
      </c>
      <c r="AV2671" s="15"/>
      <c r="AX2671" s="14"/>
      <c r="AY2671" s="18">
        <v>0</v>
      </c>
      <c r="AZ2671" s="16"/>
      <c r="BA2671" s="18">
        <f t="shared" si="891"/>
        <v>0</v>
      </c>
      <c r="BB2671" s="15"/>
      <c r="BD2671" s="14"/>
      <c r="BE2671" s="18">
        <v>0</v>
      </c>
      <c r="BF2671" s="16"/>
      <c r="BG2671" s="18">
        <f t="shared" si="892"/>
        <v>0</v>
      </c>
      <c r="BH2671" s="15"/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/>
      <c r="B2672" s="15"/>
      <c r="C2672" s="15" t="s">
        <v>501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481</v>
      </c>
      <c r="L2672" s="107">
        <v>235.5</v>
      </c>
      <c r="M2672" s="16" t="s">
        <v>502</v>
      </c>
      <c r="N2672" s="16">
        <v>-363.5</v>
      </c>
      <c r="O2672" s="16"/>
      <c r="P2672" s="18"/>
      <c r="Q2672" s="14"/>
      <c r="R2672" s="18">
        <v>0</v>
      </c>
      <c r="S2672" s="16">
        <v>0</v>
      </c>
      <c r="T2672" s="18">
        <f t="shared" si="887"/>
        <v>97638.799999999988</v>
      </c>
      <c r="U2672" s="15"/>
      <c r="W2672" s="14"/>
      <c r="X2672" s="18">
        <f>F2672</f>
        <v>3646.5</v>
      </c>
      <c r="Y2672" s="16"/>
      <c r="Z2672" s="18">
        <f t="shared" si="888"/>
        <v>69334.689999999973</v>
      </c>
      <c r="AA2672" s="15"/>
      <c r="AB2672" s="24"/>
      <c r="AC2672" s="15"/>
      <c r="AD2672" s="25"/>
      <c r="AE2672" s="62"/>
      <c r="AF2672" s="63"/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89"/>
        <v>0</v>
      </c>
      <c r="AP2672" s="15"/>
      <c r="AR2672" s="14"/>
      <c r="AS2672" s="18">
        <v>0</v>
      </c>
      <c r="AT2672" s="16"/>
      <c r="AU2672" s="18">
        <f t="shared" si="890"/>
        <v>0</v>
      </c>
      <c r="AV2672" s="15"/>
      <c r="AX2672" s="14"/>
      <c r="AY2672" s="18">
        <v>0</v>
      </c>
      <c r="AZ2672" s="16"/>
      <c r="BA2672" s="18">
        <f t="shared" si="891"/>
        <v>0</v>
      </c>
      <c r="BB2672" s="15"/>
      <c r="BD2672" s="14"/>
      <c r="BE2672" s="18">
        <v>0</v>
      </c>
      <c r="BF2672" s="16"/>
      <c r="BG2672" s="18">
        <f t="shared" si="892"/>
        <v>0</v>
      </c>
      <c r="BH2672" s="15"/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503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488</v>
      </c>
      <c r="N2673" s="16">
        <v>64.510000000000005</v>
      </c>
      <c r="O2673" s="16"/>
      <c r="P2673" s="18"/>
      <c r="Q2673" s="14"/>
      <c r="R2673" s="18">
        <v>0</v>
      </c>
      <c r="S2673" s="16">
        <v>0</v>
      </c>
      <c r="T2673" s="18">
        <f t="shared" si="887"/>
        <v>97638.799999999988</v>
      </c>
      <c r="U2673" s="15"/>
      <c r="W2673" s="14"/>
      <c r="X2673" s="18">
        <f>F2673</f>
        <v>1106</v>
      </c>
      <c r="Y2673" s="16">
        <v>0</v>
      </c>
      <c r="Z2673" s="18">
        <f t="shared" si="888"/>
        <v>70440.689999999973</v>
      </c>
      <c r="AA2673" s="15" t="str">
        <f>C2673</f>
        <v>VERS.  20/2 324,00 + 27/2  781</v>
      </c>
      <c r="AB2673" s="24"/>
      <c r="AC2673" s="15"/>
      <c r="AD2673" s="25"/>
      <c r="AE2673" s="62"/>
      <c r="AF2673" s="63"/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89"/>
        <v>0</v>
      </c>
      <c r="AP2673" s="15"/>
      <c r="AR2673" s="14"/>
      <c r="AS2673" s="18">
        <v>0</v>
      </c>
      <c r="AT2673" s="16"/>
      <c r="AU2673" s="18">
        <f t="shared" si="890"/>
        <v>0</v>
      </c>
      <c r="AV2673" s="15"/>
      <c r="AX2673" s="14"/>
      <c r="AY2673" s="18">
        <v>0</v>
      </c>
      <c r="AZ2673" s="16"/>
      <c r="BA2673" s="18">
        <f t="shared" si="891"/>
        <v>0</v>
      </c>
      <c r="BB2673" s="15"/>
      <c r="BD2673" s="14"/>
      <c r="BE2673" s="18">
        <v>0</v>
      </c>
      <c r="BF2673" s="16"/>
      <c r="BG2673" s="18">
        <f t="shared" si="892"/>
        <v>0</v>
      </c>
      <c r="BH2673" s="15"/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116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119</v>
      </c>
      <c r="L2674" s="16">
        <f>SUM(L2661:L2673)</f>
        <v>3561.79</v>
      </c>
      <c r="M2674" s="16"/>
      <c r="N2674" s="16">
        <v>0</v>
      </c>
      <c r="O2674" s="16"/>
      <c r="P2674" s="18"/>
      <c r="Q2674" s="14"/>
      <c r="R2674" s="18">
        <v>0</v>
      </c>
      <c r="S2674" s="16"/>
      <c r="T2674" s="18">
        <f t="shared" si="887"/>
        <v>97638.799999999988</v>
      </c>
      <c r="U2674" s="15"/>
      <c r="W2674" s="14"/>
      <c r="X2674" s="18">
        <v>0</v>
      </c>
      <c r="Y2674" s="16"/>
      <c r="Z2674" s="18">
        <f t="shared" si="888"/>
        <v>70440.689999999973</v>
      </c>
      <c r="AA2674" s="15" t="str">
        <f>C2674</f>
        <v>VERSAMENTO</v>
      </c>
      <c r="AB2674" s="24"/>
      <c r="AC2674" s="15"/>
      <c r="AD2674" s="25"/>
      <c r="AE2674" s="62"/>
      <c r="AF2674" s="63"/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89"/>
        <v>0</v>
      </c>
      <c r="AP2674" s="15"/>
      <c r="AR2674" s="14"/>
      <c r="AS2674" s="18">
        <v>0</v>
      </c>
      <c r="AT2674" s="16"/>
      <c r="AU2674" s="18">
        <f t="shared" si="890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891"/>
        <v>0</v>
      </c>
      <c r="BB2674" s="15"/>
      <c r="BD2674" s="14"/>
      <c r="BE2674" s="18">
        <v>0</v>
      </c>
      <c r="BF2674" s="16"/>
      <c r="BG2674" s="18">
        <f t="shared" si="892"/>
        <v>0</v>
      </c>
      <c r="BH2674" s="15"/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175</v>
      </c>
      <c r="D2675" s="16"/>
      <c r="E2675" s="16"/>
      <c r="F2675" s="16"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9497.69</v>
      </c>
      <c r="M2675" s="16"/>
      <c r="N2675" s="16">
        <v>0</v>
      </c>
      <c r="O2675" s="16"/>
      <c r="P2675" s="18"/>
      <c r="Q2675" s="14"/>
      <c r="R2675" s="18">
        <v>0</v>
      </c>
      <c r="S2675" s="16"/>
      <c r="T2675" s="18">
        <f t="shared" si="887"/>
        <v>97638.799999999988</v>
      </c>
      <c r="U2675" s="15"/>
      <c r="W2675" s="14"/>
      <c r="X2675" s="18">
        <f>F2675</f>
        <v>6209.03</v>
      </c>
      <c r="Y2675" s="16">
        <f>G2675</f>
        <v>0</v>
      </c>
      <c r="Z2675" s="18">
        <f t="shared" si="888"/>
        <v>76649.719999999972</v>
      </c>
      <c r="AA2675" s="15" t="str">
        <f>C2675</f>
        <v>BONIFICI</v>
      </c>
      <c r="AB2675" s="24"/>
      <c r="AC2675" s="15"/>
      <c r="AD2675" s="25"/>
      <c r="AE2675" s="62"/>
      <c r="AF2675" s="63"/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89"/>
        <v>0</v>
      </c>
      <c r="AP2675" s="15"/>
      <c r="AR2675" s="14"/>
      <c r="AS2675" s="18">
        <v>0</v>
      </c>
      <c r="AT2675" s="16"/>
      <c r="AU2675" s="18">
        <f t="shared" si="890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1"/>
        <v>0</v>
      </c>
      <c r="BB2675" s="15"/>
      <c r="BD2675" s="14"/>
      <c r="BE2675" s="18">
        <v>0</v>
      </c>
      <c r="BF2675" s="16"/>
      <c r="BG2675" s="18">
        <f t="shared" si="892"/>
        <v>0</v>
      </c>
      <c r="BH2675" s="15"/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120</v>
      </c>
      <c r="D2676" s="16"/>
      <c r="E2676" s="16"/>
      <c r="F2676" s="16">
        <v>0</v>
      </c>
      <c r="G2676" s="1">
        <f>F2666</f>
        <v>0</v>
      </c>
      <c r="H2676" s="16">
        <f>G2676-D2567-D2568-D2570</f>
        <v>-1613.85</v>
      </c>
      <c r="I2676" s="4"/>
      <c r="J2676" s="14"/>
      <c r="K2676" s="53">
        <f>A2625</f>
        <v>45350</v>
      </c>
      <c r="L2676" s="3">
        <f>D2625+D2626-E2630+D2627-E2627+D2630-E2625+B2628</f>
        <v>9501.81</v>
      </c>
      <c r="M2676" s="3"/>
      <c r="N2676" s="3"/>
      <c r="O2676" s="16"/>
      <c r="P2676" s="18"/>
      <c r="Q2676" s="14"/>
      <c r="R2676" s="18"/>
      <c r="S2676" s="16"/>
      <c r="T2676" s="18">
        <f t="shared" si="887"/>
        <v>97638.799999999988</v>
      </c>
      <c r="U2676" s="15"/>
      <c r="W2676" s="14"/>
      <c r="X2676" s="18"/>
      <c r="Y2676" s="1">
        <f>G2676</f>
        <v>0</v>
      </c>
      <c r="Z2676" s="18">
        <f t="shared" si="888"/>
        <v>76649.719999999972</v>
      </c>
      <c r="AA2676" s="15" t="str">
        <f>C2676</f>
        <v>PREL .PROVVIGIONI MATURATE</v>
      </c>
      <c r="AB2676" s="24"/>
      <c r="AC2676" s="15" t="s">
        <v>163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89"/>
        <v>0</v>
      </c>
      <c r="AP2676" s="15"/>
      <c r="AR2676" s="14"/>
      <c r="AS2676" s="18"/>
      <c r="AT2676" s="25">
        <v>0</v>
      </c>
      <c r="AU2676" s="18">
        <f t="shared" si="890"/>
        <v>0</v>
      </c>
      <c r="AV2676" s="15"/>
      <c r="AX2676" s="14"/>
      <c r="AY2676" s="18"/>
      <c r="AZ2676" s="25">
        <v>0</v>
      </c>
      <c r="BA2676" s="18">
        <f t="shared" si="891"/>
        <v>0</v>
      </c>
      <c r="BB2676" s="15"/>
      <c r="BD2676" s="14"/>
      <c r="BE2676" s="18"/>
      <c r="BF2676" s="25">
        <v>0</v>
      </c>
      <c r="BG2676" s="18">
        <f t="shared" si="892"/>
        <v>0</v>
      </c>
      <c r="BH2676" s="15"/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121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/>
      <c r="N2677" s="16"/>
      <c r="O2677" s="16"/>
      <c r="P2677" s="18"/>
      <c r="Q2677" s="14"/>
      <c r="R2677" s="18"/>
      <c r="S2677" s="16">
        <f>G2677</f>
        <v>0</v>
      </c>
      <c r="T2677" s="18">
        <f t="shared" si="887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88"/>
        <v>76649.719999999972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89"/>
        <v>0</v>
      </c>
      <c r="AP2677" s="15"/>
      <c r="AR2677" s="14"/>
      <c r="AS2677" s="18"/>
      <c r="AT2677" s="16"/>
      <c r="AU2677" s="18">
        <f t="shared" si="890"/>
        <v>0</v>
      </c>
      <c r="AV2677" s="15"/>
      <c r="AX2677" s="14"/>
      <c r="AY2677" s="18"/>
      <c r="AZ2677" s="16"/>
      <c r="BA2677" s="18">
        <f t="shared" si="891"/>
        <v>0</v>
      </c>
      <c r="BB2677" s="15"/>
      <c r="BD2677" s="14"/>
      <c r="BE2677" s="18"/>
      <c r="BF2677" s="16"/>
      <c r="BG2677" s="18">
        <f t="shared" si="892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/>
      <c r="B2678" s="15"/>
      <c r="C2678" s="15" t="s">
        <v>122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87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88"/>
        <v>76649.719999999972</v>
      </c>
      <c r="AA2678" s="15"/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89"/>
        <v>0</v>
      </c>
      <c r="AP2678" s="15"/>
      <c r="AR2678" s="14"/>
      <c r="AS2678" s="18"/>
      <c r="AT2678" s="16">
        <v>0</v>
      </c>
      <c r="AU2678" s="18">
        <f t="shared" si="890"/>
        <v>0</v>
      </c>
      <c r="AV2678" s="15"/>
      <c r="AX2678" s="14"/>
      <c r="AY2678" s="18"/>
      <c r="AZ2678" s="16">
        <v>0</v>
      </c>
      <c r="BA2678" s="18">
        <f t="shared" si="891"/>
        <v>0</v>
      </c>
      <c r="BB2678" s="15"/>
      <c r="BD2678" s="14"/>
      <c r="BE2678" s="18"/>
      <c r="BF2678" s="16">
        <v>0</v>
      </c>
      <c r="BG2678" s="18">
        <f t="shared" si="892"/>
        <v>0</v>
      </c>
      <c r="BH2678" s="15"/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/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123</v>
      </c>
      <c r="L2679" s="3">
        <f>SUM(L2659:L2673)+N2658+L2675+L2676</f>
        <v>196849.80999999994</v>
      </c>
      <c r="M2679" s="3">
        <f>SUM(O2628:O2647)+N2657</f>
        <v>99933.6</v>
      </c>
      <c r="N2679" s="16"/>
      <c r="O2679" s="16"/>
      <c r="P2679" s="18"/>
      <c r="Q2679" s="14"/>
      <c r="R2679" s="18"/>
      <c r="S2679" s="16">
        <v>0</v>
      </c>
      <c r="T2679" s="18">
        <f t="shared" si="887"/>
        <v>97638.799999999988</v>
      </c>
      <c r="U2679" s="15"/>
      <c r="W2679" s="14"/>
      <c r="X2679" s="18">
        <v>0</v>
      </c>
      <c r="Y2679" s="16">
        <v>0</v>
      </c>
      <c r="Z2679" s="18">
        <f t="shared" si="888"/>
        <v>76649.719999999972</v>
      </c>
      <c r="AA2679" s="15"/>
      <c r="AB2679" s="24"/>
      <c r="AC2679" s="15">
        <f>C2679</f>
        <v>0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119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89"/>
        <v>0</v>
      </c>
      <c r="AP2679" s="15"/>
      <c r="AR2679" s="14"/>
      <c r="AS2679" s="18"/>
      <c r="AT2679" s="16">
        <v>0</v>
      </c>
      <c r="AU2679" s="18">
        <f t="shared" si="890"/>
        <v>0</v>
      </c>
      <c r="AV2679" s="16"/>
      <c r="AX2679" s="14"/>
      <c r="AY2679" s="18"/>
      <c r="AZ2679" s="16">
        <v>0</v>
      </c>
      <c r="BA2679" s="18">
        <f t="shared" si="891"/>
        <v>0</v>
      </c>
      <c r="BB2679" s="15"/>
      <c r="BD2679" s="14"/>
      <c r="BE2679" s="18"/>
      <c r="BF2679" s="16">
        <v>0</v>
      </c>
      <c r="BG2679" s="18">
        <f t="shared" si="892"/>
        <v>0</v>
      </c>
      <c r="BH2679" s="15"/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146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-4540.5599999999995</v>
      </c>
      <c r="J2680" s="14"/>
      <c r="K2680" s="6" t="s">
        <v>124</v>
      </c>
      <c r="L2680" s="3">
        <f>L2679-M2679</f>
        <v>96916.209999999934</v>
      </c>
      <c r="M2680" s="16"/>
      <c r="N2680" s="16"/>
      <c r="O2680" s="16"/>
      <c r="P2680" s="18"/>
      <c r="Q2680" s="14"/>
      <c r="R2680" s="18"/>
      <c r="S2680" s="16">
        <v>0</v>
      </c>
      <c r="T2680" s="18">
        <f t="shared" si="887"/>
        <v>97638.799999999988</v>
      </c>
      <c r="U2680" s="15"/>
      <c r="W2680" s="14"/>
      <c r="X2680" s="18"/>
      <c r="Y2680" s="16">
        <v>0</v>
      </c>
      <c r="Z2680" s="18">
        <f t="shared" si="888"/>
        <v>76649.719999999972</v>
      </c>
      <c r="AA2680" s="15"/>
      <c r="AB2680" s="24"/>
      <c r="AC2680" s="71" t="s">
        <v>201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125</v>
      </c>
      <c r="AI2680" s="26"/>
      <c r="AJ2680" s="25">
        <f>SUM(AJ2626:AJ2679)</f>
        <v>0</v>
      </c>
      <c r="AL2680" s="14"/>
      <c r="AM2680" s="18"/>
      <c r="AN2680" s="16"/>
      <c r="AO2680" s="18">
        <f t="shared" si="889"/>
        <v>0</v>
      </c>
      <c r="AP2680" s="15"/>
      <c r="AR2680" s="14"/>
      <c r="AS2680" s="18"/>
      <c r="AT2680" s="16">
        <v>0</v>
      </c>
      <c r="AU2680" s="18">
        <f t="shared" si="890"/>
        <v>0</v>
      </c>
      <c r="AV2680" s="15"/>
      <c r="AX2680" s="14"/>
      <c r="AY2680" s="18"/>
      <c r="AZ2680" s="16"/>
      <c r="BA2680" s="18">
        <f t="shared" si="891"/>
        <v>0</v>
      </c>
      <c r="BB2680" s="15"/>
      <c r="BD2680" s="14"/>
      <c r="BE2680" s="18"/>
      <c r="BF2680" s="16"/>
      <c r="BG2680" s="18">
        <f t="shared" si="892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148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258670.12999999998</v>
      </c>
      <c r="M2681" s="16"/>
      <c r="N2681" s="16"/>
      <c r="O2681" s="56"/>
      <c r="P2681" s="18"/>
      <c r="Q2681" s="14"/>
      <c r="R2681" s="18"/>
      <c r="S2681" s="16">
        <v>0</v>
      </c>
      <c r="T2681" s="18">
        <f t="shared" si="887"/>
        <v>97638.799999999988</v>
      </c>
      <c r="U2681" s="15"/>
      <c r="W2681" s="14"/>
      <c r="X2681" s="18"/>
      <c r="Y2681" s="16">
        <v>0</v>
      </c>
      <c r="Z2681" s="18">
        <f t="shared" si="888"/>
        <v>76649.719999999972</v>
      </c>
      <c r="AA2681" s="15"/>
      <c r="AB2681" s="24"/>
      <c r="AC2681" s="71" t="s">
        <v>167</v>
      </c>
      <c r="AD2681" s="65"/>
      <c r="AE2681" s="65">
        <f>G2681</f>
        <v>0</v>
      </c>
      <c r="AF2681" s="63">
        <f>AF2620+AD2625+AD2626</f>
        <v>104551.82999999999</v>
      </c>
      <c r="AG2681" s="25"/>
      <c r="AH2681" s="24"/>
      <c r="AI2681" s="26"/>
      <c r="AJ2681" s="25"/>
      <c r="AL2681" s="14"/>
      <c r="AM2681" s="18"/>
      <c r="AN2681" s="16"/>
      <c r="AO2681" s="18">
        <f t="shared" si="889"/>
        <v>0</v>
      </c>
      <c r="AP2681" s="15"/>
      <c r="AR2681" s="14"/>
      <c r="AS2681" s="18"/>
      <c r="AT2681" s="16"/>
      <c r="AU2681" s="18">
        <f t="shared" si="890"/>
        <v>0</v>
      </c>
      <c r="AV2681" s="15"/>
      <c r="AX2681" s="14"/>
      <c r="AY2681" s="18"/>
      <c r="AZ2681" s="16"/>
      <c r="BA2681" s="18">
        <f t="shared" si="891"/>
        <v>0</v>
      </c>
      <c r="BB2681" s="15"/>
      <c r="BD2681" s="14"/>
      <c r="BE2681" s="18"/>
      <c r="BF2681" s="16"/>
      <c r="BG2681" s="18">
        <f t="shared" si="892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105923.19999999997</v>
      </c>
      <c r="B2682" s="44">
        <f>D2630-D2632+B2621</f>
        <v>10.67</v>
      </c>
      <c r="C2682" s="57" t="s">
        <v>127</v>
      </c>
      <c r="D2682" s="44">
        <f>D2625-D2628-E2625+D2621</f>
        <v>116947.66</v>
      </c>
      <c r="E2682" s="44">
        <f>D2626-D2631+E2621</f>
        <v>33722.15</v>
      </c>
      <c r="F2682" s="72">
        <f>D2628+D2629+D2631+F2621-E2629</f>
        <v>26721.469999999998</v>
      </c>
      <c r="G2682" s="81">
        <f>D2628+D2629-E2629+D2631+G2621</f>
        <v>26721.469999999998</v>
      </c>
      <c r="H2682" s="44">
        <f>G2676+G2675+H2621</f>
        <v>31184.519999999997</v>
      </c>
      <c r="I2682" s="79">
        <f>G2682-H2682</f>
        <v>-4463.0499999999993</v>
      </c>
      <c r="J2682" s="58"/>
      <c r="K2682" s="6" t="s">
        <v>128</v>
      </c>
      <c r="L2682" s="3">
        <f>L2680-L2681</f>
        <v>-161753.92000000004</v>
      </c>
      <c r="M2682" s="27" t="s">
        <v>168</v>
      </c>
      <c r="N2682" s="27">
        <f>O2682-L2681</f>
        <v>-159725.14000000001</v>
      </c>
      <c r="O2682" s="44">
        <f>Z2682+AU2682+N2658+SUM(L2661:L2672)+SUM(N2662:N2672)+L2676-D2628-D2631-D2627+E2629</f>
        <v>98944.989999999976</v>
      </c>
      <c r="P2682" s="18"/>
      <c r="Q2682" s="58"/>
      <c r="R2682" s="59"/>
      <c r="S2682" s="44"/>
      <c r="T2682" s="59">
        <f t="shared" si="887"/>
        <v>97638.799999999988</v>
      </c>
      <c r="U2682" s="57"/>
      <c r="W2682" s="58"/>
      <c r="X2682" s="59"/>
      <c r="Y2682" s="44"/>
      <c r="Z2682" s="59">
        <f t="shared" si="888"/>
        <v>76649.719999999972</v>
      </c>
      <c r="AA2682" s="57"/>
      <c r="AB2682" s="60"/>
      <c r="AC2682" s="60" t="s">
        <v>129</v>
      </c>
      <c r="AD2682" s="23">
        <f>SUM(AD2625:AD2681)-SUM(AE2625:AE2679)+AD2621</f>
        <v>32806.900000000009</v>
      </c>
      <c r="AE2682" s="23">
        <f>AF2668+AF2669</f>
        <v>11860</v>
      </c>
      <c r="AF2682" s="23">
        <f>AD2682+AE2682</f>
        <v>44666.900000000009</v>
      </c>
      <c r="AG2682" s="23" t="s">
        <v>169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89"/>
        <v>0</v>
      </c>
      <c r="AP2682" s="57"/>
      <c r="AR2682" s="58"/>
      <c r="AS2682" s="59"/>
      <c r="AT2682" s="44"/>
      <c r="AU2682" s="59">
        <f t="shared" si="890"/>
        <v>0</v>
      </c>
      <c r="AV2682" s="57"/>
      <c r="AX2682" s="58"/>
      <c r="AY2682" s="59"/>
      <c r="AZ2682" s="44"/>
      <c r="BA2682" s="59">
        <f t="shared" si="891"/>
        <v>0</v>
      </c>
      <c r="BB2682" s="57"/>
      <c r="BD2682" s="58"/>
      <c r="BE2682" s="59"/>
      <c r="BF2682" s="44"/>
      <c r="BG2682" s="59">
        <f t="shared" si="892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202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/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130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170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171</v>
      </c>
      <c r="BP2685" s="8" t="s">
        <v>0</v>
      </c>
      <c r="BQ2685" s="9" t="s">
        <v>172</v>
      </c>
    </row>
    <row r="2686" spans="1:69" ht="16.8" customHeight="1" x14ac:dyDescent="0.35">
      <c r="A2686" s="14">
        <v>45351</v>
      </c>
      <c r="B2686" s="15" t="s">
        <v>173</v>
      </c>
      <c r="C2686" s="15" t="s">
        <v>177</v>
      </c>
      <c r="D2686" s="16">
        <v>6993.48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900</v>
      </c>
      <c r="M2686" s="16"/>
      <c r="N2686" s="82">
        <f>L2686+L2687-M2687</f>
        <v>900</v>
      </c>
      <c r="O2686" s="80">
        <f>D2689+D2692+D2690-E2690-E2689+O2625</f>
        <v>99541.58</v>
      </c>
      <c r="P2686" s="18"/>
      <c r="Q2686" s="14">
        <f>J2686</f>
        <v>45351</v>
      </c>
      <c r="R2686" s="18"/>
      <c r="S2686" s="16"/>
      <c r="T2686" s="18">
        <f>T2682</f>
        <v>97638.799999999988</v>
      </c>
      <c r="U2686" s="15"/>
      <c r="W2686" s="14">
        <f>A2686</f>
        <v>45351</v>
      </c>
      <c r="X2686" s="18"/>
      <c r="Y2686" s="16"/>
      <c r="Z2686" s="18">
        <f>Z2682</f>
        <v>76649.719999999972</v>
      </c>
      <c r="AA2686" s="15"/>
      <c r="AB2686" s="19">
        <f>A2686</f>
        <v>45351</v>
      </c>
      <c r="AC2686" s="12" t="s">
        <v>25</v>
      </c>
      <c r="AD2686" s="11">
        <f>N2686</f>
        <v>900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175</v>
      </c>
      <c r="BM2686" s="88">
        <f>BK2686</f>
        <v>45351</v>
      </c>
      <c r="BN2686" s="24" t="s">
        <v>175</v>
      </c>
      <c r="BO2686" s="24"/>
      <c r="BP2686" s="88">
        <f>BK2686</f>
        <v>45351</v>
      </c>
      <c r="BQ2686" s="124"/>
    </row>
    <row r="2687" spans="1:69" ht="16.8" customHeight="1" x14ac:dyDescent="0.35">
      <c r="A2687" s="15"/>
      <c r="B2687" s="15"/>
      <c r="C2687" s="15" t="s">
        <v>179</v>
      </c>
      <c r="D2687" s="16">
        <v>931.45000000000016</v>
      </c>
      <c r="E2687" s="16"/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893">(R2687-S2687)+T2686</f>
        <v>97638.799999999988</v>
      </c>
      <c r="U2687" s="15"/>
      <c r="W2687" s="14"/>
      <c r="X2687" s="18"/>
      <c r="Y2687" s="16"/>
      <c r="Z2687" s="18">
        <f t="shared" ref="Z2687:Z2718" si="894">(X2687-Y2687)+Z2686</f>
        <v>76649.719999999972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895">(AM2687-AN2687)+AO2686</f>
        <v>0</v>
      </c>
      <c r="AP2687" s="15"/>
      <c r="AR2687" s="14"/>
      <c r="AS2687" s="18"/>
      <c r="AT2687" s="16"/>
      <c r="AU2687" s="18">
        <f t="shared" ref="AU2687:AU2718" si="896">(AS2687-AT2687)+AU2686</f>
        <v>0</v>
      </c>
      <c r="AV2687" s="15"/>
      <c r="AX2687" s="14"/>
      <c r="AY2687" s="18"/>
      <c r="AZ2687" s="16"/>
      <c r="BA2687" s="18">
        <f t="shared" ref="BA2687:BA2718" si="897">(AY2687-AZ2687)+BA2686</f>
        <v>0</v>
      </c>
      <c r="BB2687" s="15"/>
      <c r="BD2687" s="14"/>
      <c r="BE2687" s="18"/>
      <c r="BF2687" s="16"/>
      <c r="BG2687" s="18">
        <f t="shared" ref="BG2687:BG2718" si="898">(BE2687-BF2687)+BG2686</f>
        <v>0</v>
      </c>
      <c r="BH2687" s="15"/>
      <c r="BJ2687" s="86">
        <v>0</v>
      </c>
      <c r="BK2687" s="90"/>
      <c r="BL2687" s="24">
        <v>0</v>
      </c>
      <c r="BM2687" s="91"/>
      <c r="BN2687" s="24">
        <v>0</v>
      </c>
      <c r="BO2687" s="24">
        <v>0</v>
      </c>
      <c r="BP2687" s="91"/>
      <c r="BQ2687" s="124"/>
    </row>
    <row r="2688" spans="1:69" ht="16.8" customHeight="1" x14ac:dyDescent="0.35">
      <c r="A2688" s="15"/>
      <c r="B2688" s="15"/>
      <c r="C2688" s="15" t="s">
        <v>177</v>
      </c>
      <c r="D2688" s="16">
        <v>0</v>
      </c>
      <c r="E2688" s="16">
        <v>0</v>
      </c>
      <c r="F2688" s="16"/>
      <c r="G2688" s="16"/>
      <c r="H2688" s="103">
        <f>D2689+H2627</f>
        <v>148.59</v>
      </c>
      <c r="I2688" s="4"/>
      <c r="J2688" s="14"/>
      <c r="K2688" s="17" t="s">
        <v>35</v>
      </c>
      <c r="L2688" s="16">
        <f>D2686+D2687+D2688+D2691-D2689-D2690-D2692-D2693-E2688-E2686+B2689</f>
        <v>7247.61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893"/>
        <v>97638.799999999988</v>
      </c>
      <c r="U2688" s="15"/>
      <c r="W2688" s="14"/>
      <c r="X2688" s="18"/>
      <c r="Y2688" s="16"/>
      <c r="Z2688" s="18">
        <f t="shared" si="894"/>
        <v>76649.719999999972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895"/>
        <v>0</v>
      </c>
      <c r="AP2688" s="15"/>
      <c r="AR2688" s="14"/>
      <c r="AS2688" s="18"/>
      <c r="AT2688" s="16"/>
      <c r="AU2688" s="18">
        <f t="shared" si="896"/>
        <v>0</v>
      </c>
      <c r="AV2688" s="15"/>
      <c r="AX2688" s="14"/>
      <c r="AY2688" s="18"/>
      <c r="AZ2688" s="16"/>
      <c r="BA2688" s="18">
        <f t="shared" si="897"/>
        <v>0</v>
      </c>
      <c r="BB2688" s="15"/>
      <c r="BD2688" s="14"/>
      <c r="BE2688" s="18"/>
      <c r="BF2688" s="16"/>
      <c r="BG2688" s="18">
        <f t="shared" si="898"/>
        <v>0</v>
      </c>
      <c r="BH2688" s="15"/>
      <c r="BJ2688" s="86">
        <v>0</v>
      </c>
      <c r="BK2688" s="90"/>
      <c r="BL2688" s="24">
        <v>0</v>
      </c>
      <c r="BM2688" s="91"/>
      <c r="BN2688" s="24">
        <v>0</v>
      </c>
      <c r="BO2688" s="24">
        <v>0</v>
      </c>
      <c r="BP2688" s="91"/>
      <c r="BQ2688" s="124"/>
    </row>
    <row r="2689" spans="1:69" ht="16.8" customHeight="1" x14ac:dyDescent="0.35">
      <c r="A2689" s="15"/>
      <c r="B2689" s="15">
        <v>0</v>
      </c>
      <c r="C2689" s="15" t="s">
        <v>178</v>
      </c>
      <c r="D2689" s="16">
        <v>0</v>
      </c>
      <c r="E2689" s="16"/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90</v>
      </c>
      <c r="N2689" s="16">
        <f>G2728</f>
        <v>0</v>
      </c>
      <c r="O2689" s="16">
        <f t="shared" ref="O2689:O2708" si="899">O2628+M2689-N2689</f>
        <v>29414.083000000006</v>
      </c>
      <c r="P2689" s="18">
        <f t="shared" ref="P2689:P2708" si="900">P2628+M2689</f>
        <v>10545.183000000001</v>
      </c>
      <c r="Q2689" s="14"/>
      <c r="R2689" s="18"/>
      <c r="S2689" s="16"/>
      <c r="T2689" s="18">
        <f t="shared" si="893"/>
        <v>97638.799999999988</v>
      </c>
      <c r="U2689" s="15"/>
      <c r="W2689" s="14"/>
      <c r="X2689" s="18"/>
      <c r="Y2689" s="16"/>
      <c r="Z2689" s="18">
        <f t="shared" si="894"/>
        <v>76649.719999999972</v>
      </c>
      <c r="AA2689" s="15"/>
      <c r="AB2689" s="24"/>
      <c r="AC2689" s="24"/>
      <c r="AD2689" s="25"/>
      <c r="AE2689" s="25"/>
      <c r="AF2689" s="25"/>
      <c r="AG2689" s="25"/>
      <c r="AH2689" s="17"/>
      <c r="AI2689" s="16">
        <v>0</v>
      </c>
      <c r="AJ2689" s="25"/>
      <c r="AL2689" s="14"/>
      <c r="AM2689" s="18"/>
      <c r="AN2689" s="16"/>
      <c r="AO2689" s="18">
        <f t="shared" si="895"/>
        <v>0</v>
      </c>
      <c r="AP2689" s="15"/>
      <c r="AR2689" s="14"/>
      <c r="AS2689" s="18"/>
      <c r="AT2689" s="16"/>
      <c r="AU2689" s="18">
        <f t="shared" si="896"/>
        <v>0</v>
      </c>
      <c r="AV2689" s="15"/>
      <c r="AX2689" s="14"/>
      <c r="AY2689" s="18"/>
      <c r="AZ2689" s="16"/>
      <c r="BA2689" s="18">
        <f t="shared" si="897"/>
        <v>0</v>
      </c>
      <c r="BB2689" s="15"/>
      <c r="BD2689" s="14"/>
      <c r="BE2689" s="18"/>
      <c r="BF2689" s="16"/>
      <c r="BG2689" s="18">
        <f t="shared" si="898"/>
        <v>0</v>
      </c>
      <c r="BH2689" s="15"/>
      <c r="BJ2689" s="86">
        <v>0</v>
      </c>
      <c r="BK2689" s="90"/>
      <c r="BL2689" s="24">
        <v>0</v>
      </c>
      <c r="BM2689" s="91"/>
      <c r="BN2689" s="24">
        <v>0</v>
      </c>
      <c r="BO2689" s="24">
        <v>0</v>
      </c>
      <c r="BP2689" s="91"/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399</v>
      </c>
      <c r="D2690" s="16">
        <v>900</v>
      </c>
      <c r="E2690" s="16">
        <v>0</v>
      </c>
      <c r="F2690" s="16"/>
      <c r="G2690" s="16"/>
      <c r="H2690" s="103">
        <f>D2690+H2629</f>
        <v>6988.85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75.329999999999984</v>
      </c>
      <c r="N2690" s="16">
        <f>D2698</f>
        <v>0</v>
      </c>
      <c r="O2690" s="16">
        <f t="shared" si="899"/>
        <v>-34079.381828999998</v>
      </c>
      <c r="P2690" s="18">
        <f t="shared" si="900"/>
        <v>8826.318170999999</v>
      </c>
      <c r="Q2690" s="14"/>
      <c r="R2690" s="18"/>
      <c r="S2690" s="16"/>
      <c r="T2690" s="18">
        <f t="shared" si="893"/>
        <v>97638.799999999988</v>
      </c>
      <c r="U2690" s="15"/>
      <c r="W2690" s="14"/>
      <c r="X2690" s="18"/>
      <c r="Y2690" s="16"/>
      <c r="Z2690" s="18">
        <f t="shared" si="894"/>
        <v>76649.719999999972</v>
      </c>
      <c r="AA2690" s="15"/>
      <c r="AB2690" s="24"/>
      <c r="AC2690" s="17"/>
      <c r="AD2690" s="25"/>
      <c r="AE2690" s="25"/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895"/>
        <v>0</v>
      </c>
      <c r="AP2690" s="15"/>
      <c r="AR2690" s="14"/>
      <c r="AS2690" s="18"/>
      <c r="AT2690" s="16"/>
      <c r="AU2690" s="18">
        <f t="shared" si="896"/>
        <v>0</v>
      </c>
      <c r="AV2690" s="15"/>
      <c r="AX2690" s="14"/>
      <c r="AY2690" s="18"/>
      <c r="AZ2690" s="16"/>
      <c r="BA2690" s="18">
        <f t="shared" si="897"/>
        <v>0</v>
      </c>
      <c r="BB2690" s="15"/>
      <c r="BD2690" s="14"/>
      <c r="BE2690" s="18"/>
      <c r="BF2690" s="16"/>
      <c r="BG2690" s="18">
        <f t="shared" si="898"/>
        <v>0</v>
      </c>
      <c r="BH2690" s="15"/>
      <c r="BJ2690" s="86">
        <v>0</v>
      </c>
      <c r="BK2690" s="90"/>
      <c r="BL2690" s="24">
        <v>0</v>
      </c>
      <c r="BM2690" s="91"/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183</v>
      </c>
      <c r="D2691" s="16">
        <v>222.68</v>
      </c>
      <c r="E2691" s="16">
        <v>0</v>
      </c>
      <c r="F2691" s="16"/>
      <c r="G2691" s="16"/>
      <c r="H2691" s="103" t="s">
        <v>44</v>
      </c>
      <c r="I2691" s="77" t="s">
        <v>181</v>
      </c>
      <c r="J2691" s="14"/>
      <c r="K2691" s="15" t="str">
        <f>C2715</f>
        <v>TOT. PAG. IMPIEGATE</v>
      </c>
      <c r="L2691" s="16"/>
      <c r="M2691" s="16">
        <f>15.35*(L2686+L2687-M2687)/100</f>
        <v>138.15</v>
      </c>
      <c r="N2691" s="16">
        <f>D2715</f>
        <v>0</v>
      </c>
      <c r="O2691" s="16">
        <f t="shared" si="899"/>
        <v>-9415.8440950000022</v>
      </c>
      <c r="P2691" s="18">
        <f t="shared" si="900"/>
        <v>16186.855904999999</v>
      </c>
      <c r="Q2691" s="14"/>
      <c r="R2691" s="18"/>
      <c r="S2691" s="16"/>
      <c r="T2691" s="18">
        <f t="shared" si="893"/>
        <v>97638.799999999988</v>
      </c>
      <c r="U2691" s="15"/>
      <c r="W2691" s="14"/>
      <c r="X2691" s="18"/>
      <c r="Y2691" s="16"/>
      <c r="Z2691" s="18">
        <f t="shared" si="894"/>
        <v>76649.719999999972</v>
      </c>
      <c r="AA2691" s="15"/>
      <c r="AB2691" s="24"/>
      <c r="AC2691" s="17"/>
      <c r="AD2691" s="25"/>
      <c r="AE2691" s="25"/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895"/>
        <v>0</v>
      </c>
      <c r="AP2691" s="15"/>
      <c r="AR2691" s="14"/>
      <c r="AS2691" s="18"/>
      <c r="AT2691" s="16"/>
      <c r="AU2691" s="18">
        <f t="shared" si="896"/>
        <v>0</v>
      </c>
      <c r="AV2691" s="15"/>
      <c r="AX2691" s="14"/>
      <c r="AY2691" s="18"/>
      <c r="AZ2691" s="16"/>
      <c r="BA2691" s="18">
        <f t="shared" si="897"/>
        <v>0</v>
      </c>
      <c r="BB2691" s="15"/>
      <c r="BD2691" s="14"/>
      <c r="BE2691" s="18"/>
      <c r="BF2691" s="16"/>
      <c r="BG2691" s="18">
        <f t="shared" si="898"/>
        <v>0</v>
      </c>
      <c r="BH2691" s="15"/>
      <c r="BJ2691" s="86">
        <v>0</v>
      </c>
      <c r="BK2691" s="90"/>
      <c r="BL2691" s="24">
        <v>0</v>
      </c>
      <c r="BM2691" s="91"/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182</v>
      </c>
      <c r="D2692" s="16">
        <v>0</v>
      </c>
      <c r="E2692" s="16"/>
      <c r="F2692" s="16"/>
      <c r="G2692" s="16"/>
      <c r="H2692" s="103">
        <f>D2692+H2631</f>
        <v>87.32</v>
      </c>
      <c r="I2692" s="78">
        <f>D2689+D2690-E2690+D2692</f>
        <v>900</v>
      </c>
      <c r="J2692" s="14"/>
      <c r="K2692" s="15" t="s">
        <v>45</v>
      </c>
      <c r="L2692" s="16"/>
      <c r="M2692" s="16">
        <f>2.6*(L2686+L2687-M2687)/100</f>
        <v>23.4</v>
      </c>
      <c r="N2692" s="16">
        <f>D2703</f>
        <v>0</v>
      </c>
      <c r="O2692" s="16">
        <f t="shared" si="899"/>
        <v>7732.9475799999991</v>
      </c>
      <c r="P2692" s="18">
        <f t="shared" si="900"/>
        <v>2741.7475800000007</v>
      </c>
      <c r="Q2692" s="14"/>
      <c r="R2692" s="18"/>
      <c r="S2692" s="16"/>
      <c r="T2692" s="18">
        <f t="shared" si="893"/>
        <v>97638.799999999988</v>
      </c>
      <c r="U2692" s="15"/>
      <c r="W2692" s="14"/>
      <c r="X2692" s="18"/>
      <c r="Y2692" s="16"/>
      <c r="Z2692" s="18">
        <f t="shared" si="894"/>
        <v>76649.719999999972</v>
      </c>
      <c r="AA2692" s="15"/>
      <c r="AB2692" s="24"/>
      <c r="AC2692" s="17"/>
      <c r="AD2692" s="25"/>
      <c r="AE2692" s="25"/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895"/>
        <v>0</v>
      </c>
      <c r="AP2692" s="15"/>
      <c r="AR2692" s="14"/>
      <c r="AS2692" s="18"/>
      <c r="AT2692" s="16"/>
      <c r="AU2692" s="18">
        <f t="shared" si="896"/>
        <v>0</v>
      </c>
      <c r="AV2692" s="15"/>
      <c r="AX2692" s="14"/>
      <c r="AY2692" s="18"/>
      <c r="AZ2692" s="16"/>
      <c r="BA2692" s="18">
        <f t="shared" si="897"/>
        <v>0</v>
      </c>
      <c r="BB2692" s="15"/>
      <c r="BD2692" s="14"/>
      <c r="BE2692" s="18"/>
      <c r="BF2692" s="16"/>
      <c r="BG2692" s="18">
        <f t="shared" si="898"/>
        <v>0</v>
      </c>
      <c r="BH2692" s="15"/>
      <c r="BJ2692" s="86">
        <v>0</v>
      </c>
      <c r="BK2692" s="90"/>
      <c r="BL2692" s="24">
        <v>0</v>
      </c>
      <c r="BM2692" s="91"/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183</v>
      </c>
      <c r="D2693" s="16">
        <v>0</v>
      </c>
      <c r="E2693" s="16"/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23.4</v>
      </c>
      <c r="N2693" s="16">
        <f>G2704+H2704</f>
        <v>0</v>
      </c>
      <c r="O2693" s="16">
        <f t="shared" si="899"/>
        <v>7428.1875800000007</v>
      </c>
      <c r="P2693" s="18">
        <f t="shared" si="900"/>
        <v>2741.7475800000007</v>
      </c>
      <c r="Q2693" s="14"/>
      <c r="R2693" s="18"/>
      <c r="S2693" s="16">
        <f>G2693</f>
        <v>0</v>
      </c>
      <c r="T2693" s="18">
        <f t="shared" si="893"/>
        <v>97638.799999999988</v>
      </c>
      <c r="U2693" s="15" t="str">
        <f>C2693</f>
        <v>Provvigioni TUTELA LEGALE</v>
      </c>
      <c r="W2693" s="14"/>
      <c r="X2693" s="18"/>
      <c r="Y2693" s="16">
        <v>0</v>
      </c>
      <c r="Z2693" s="18">
        <f t="shared" si="894"/>
        <v>76649.719999999972</v>
      </c>
      <c r="AA2693" s="15"/>
      <c r="AB2693" s="24"/>
      <c r="AC2693" s="15" t="str">
        <f>C2693</f>
        <v>Provvigioni TUTELA LEGALE</v>
      </c>
      <c r="AD2693" s="25"/>
      <c r="AE2693" s="62">
        <f>G2693</f>
        <v>0</v>
      </c>
      <c r="AF2693" s="63">
        <f>AE2693+AF2632</f>
        <v>0</v>
      </c>
      <c r="AG2693" s="25"/>
      <c r="AH2693" s="17"/>
      <c r="AI2693" s="16">
        <v>0</v>
      </c>
      <c r="AJ2693" s="25"/>
      <c r="AL2693" s="14"/>
      <c r="AM2693" s="18"/>
      <c r="AN2693" s="16">
        <v>0</v>
      </c>
      <c r="AO2693" s="18">
        <f t="shared" si="895"/>
        <v>0</v>
      </c>
      <c r="AP2693" s="15"/>
      <c r="AR2693" s="14"/>
      <c r="AS2693" s="18"/>
      <c r="AT2693" s="16">
        <v>0</v>
      </c>
      <c r="AU2693" s="18">
        <f t="shared" si="896"/>
        <v>0</v>
      </c>
      <c r="AV2693" s="15"/>
      <c r="AX2693" s="14"/>
      <c r="AY2693" s="18"/>
      <c r="AZ2693" s="16">
        <v>0</v>
      </c>
      <c r="BA2693" s="18">
        <f t="shared" si="897"/>
        <v>0</v>
      </c>
      <c r="BB2693" s="15"/>
      <c r="BD2693" s="14"/>
      <c r="BE2693" s="18"/>
      <c r="BF2693" s="16">
        <v>0</v>
      </c>
      <c r="BG2693" s="18">
        <f t="shared" si="898"/>
        <v>0</v>
      </c>
      <c r="BH2693" s="15"/>
      <c r="BJ2693" s="86">
        <v>0</v>
      </c>
      <c r="BK2693" s="90"/>
      <c r="BL2693" s="24">
        <v>0</v>
      </c>
      <c r="BM2693" s="91"/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184</v>
      </c>
      <c r="D2694" s="16"/>
      <c r="E2694" s="16"/>
      <c r="F2694" s="16"/>
      <c r="G2694" s="16">
        <v>0</v>
      </c>
      <c r="H2694" s="103">
        <f>D2693+H2633</f>
        <v>3142.26</v>
      </c>
      <c r="I2694" s="4"/>
      <c r="J2694" s="14"/>
      <c r="K2694" s="15" t="s">
        <v>50</v>
      </c>
      <c r="L2694" s="16"/>
      <c r="M2694" s="16">
        <f>0.46*(L2686+L2687-M2687)/100</f>
        <v>4.1399999999999997</v>
      </c>
      <c r="N2694" s="16">
        <f>G2708</f>
        <v>0</v>
      </c>
      <c r="O2694" s="16">
        <f t="shared" si="899"/>
        <v>1368.1384180000002</v>
      </c>
      <c r="P2694" s="18">
        <f t="shared" si="900"/>
        <v>485.07841800000006</v>
      </c>
      <c r="Q2694" s="14"/>
      <c r="R2694" s="18"/>
      <c r="S2694" s="16">
        <f>G2694</f>
        <v>0</v>
      </c>
      <c r="T2694" s="18">
        <f t="shared" si="893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894"/>
        <v>76649.719999999972</v>
      </c>
      <c r="AA2694" s="15"/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/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895"/>
        <v>0</v>
      </c>
      <c r="AP2694" s="15"/>
      <c r="AR2694" s="14"/>
      <c r="AS2694" s="18">
        <v>0</v>
      </c>
      <c r="AT2694" s="16">
        <v>0</v>
      </c>
      <c r="AU2694" s="18">
        <f t="shared" si="896"/>
        <v>0</v>
      </c>
      <c r="AV2694" s="15"/>
      <c r="AX2694" s="14"/>
      <c r="AY2694" s="18">
        <v>0</v>
      </c>
      <c r="AZ2694" s="16">
        <v>0</v>
      </c>
      <c r="BA2694" s="18">
        <f t="shared" si="897"/>
        <v>0</v>
      </c>
      <c r="BB2694" s="15"/>
      <c r="BD2694" s="14"/>
      <c r="BE2694" s="18">
        <v>0</v>
      </c>
      <c r="BF2694" s="16">
        <v>0</v>
      </c>
      <c r="BG2694" s="18">
        <f t="shared" si="898"/>
        <v>0</v>
      </c>
      <c r="BH2694" s="15"/>
      <c r="BJ2694" s="86">
        <v>0</v>
      </c>
      <c r="BK2694" s="90"/>
      <c r="BL2694" s="24">
        <v>0</v>
      </c>
      <c r="BM2694" s="91"/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185</v>
      </c>
      <c r="D2695" s="16"/>
      <c r="E2695" s="16"/>
      <c r="F2695" s="16"/>
      <c r="G2695" s="16">
        <v>0</v>
      </c>
      <c r="H2695" s="103"/>
      <c r="I2695" s="4"/>
      <c r="J2695" s="14"/>
      <c r="K2695" s="15" t="s">
        <v>52</v>
      </c>
      <c r="L2695" s="16"/>
      <c r="M2695" s="16">
        <f>0.28*(L2686+L2687-M2687)/100</f>
        <v>2.5200000000000005</v>
      </c>
      <c r="N2695" s="16">
        <f>D2718</f>
        <v>0</v>
      </c>
      <c r="O2695" s="16">
        <f t="shared" si="899"/>
        <v>832.77512400000012</v>
      </c>
      <c r="P2695" s="18">
        <f t="shared" si="900"/>
        <v>295.26512400000001</v>
      </c>
      <c r="Q2695" s="14"/>
      <c r="R2695" s="18"/>
      <c r="S2695" s="16">
        <f>G2695</f>
        <v>0</v>
      </c>
      <c r="T2695" s="18">
        <f t="shared" si="893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894"/>
        <v>76649.719999999972</v>
      </c>
      <c r="AA2695" s="15"/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895"/>
        <v>0</v>
      </c>
      <c r="AP2695" s="15"/>
      <c r="AR2695" s="14"/>
      <c r="AS2695" s="18"/>
      <c r="AT2695" s="16">
        <v>0</v>
      </c>
      <c r="AU2695" s="18">
        <f t="shared" si="896"/>
        <v>0</v>
      </c>
      <c r="AV2695" s="15"/>
      <c r="AX2695" s="14"/>
      <c r="AY2695" s="18"/>
      <c r="AZ2695" s="16">
        <v>0</v>
      </c>
      <c r="BA2695" s="18">
        <f t="shared" si="897"/>
        <v>0</v>
      </c>
      <c r="BB2695" s="15"/>
      <c r="BD2695" s="14"/>
      <c r="BE2695" s="18"/>
      <c r="BF2695" s="16">
        <v>0</v>
      </c>
      <c r="BG2695" s="18">
        <f t="shared" si="898"/>
        <v>0</v>
      </c>
      <c r="BH2695" s="15"/>
      <c r="BJ2695" s="86">
        <v>0</v>
      </c>
      <c r="BK2695" s="90"/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186</v>
      </c>
      <c r="D2696" s="16"/>
      <c r="E2696" s="16"/>
      <c r="F2696" s="16"/>
      <c r="G2696" s="16">
        <v>0</v>
      </c>
      <c r="H2696" s="103"/>
      <c r="I2696" s="4"/>
      <c r="J2696" s="14"/>
      <c r="K2696" s="15" t="str">
        <f>C2706</f>
        <v>Materiale pulizia</v>
      </c>
      <c r="L2696" s="16"/>
      <c r="M2696" s="16">
        <f>0.28*(L2686+L2687-M2687)/100</f>
        <v>2.5200000000000005</v>
      </c>
      <c r="N2696" s="16">
        <f>G2706</f>
        <v>0</v>
      </c>
      <c r="O2696" s="16">
        <f t="shared" si="899"/>
        <v>832.77512400000012</v>
      </c>
      <c r="P2696" s="18">
        <f t="shared" si="900"/>
        <v>295.26512400000001</v>
      </c>
      <c r="Q2696" s="14"/>
      <c r="R2696" s="18"/>
      <c r="S2696" s="16">
        <f>G2696</f>
        <v>0</v>
      </c>
      <c r="T2696" s="18">
        <f t="shared" si="893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894"/>
        <v>76649.719999999972</v>
      </c>
      <c r="AA2696" s="15"/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895"/>
        <v>0</v>
      </c>
      <c r="AP2696" s="15"/>
      <c r="AR2696" s="14"/>
      <c r="AS2696" s="18"/>
      <c r="AT2696" s="16">
        <v>0</v>
      </c>
      <c r="AU2696" s="18">
        <f t="shared" si="896"/>
        <v>0</v>
      </c>
      <c r="AV2696" s="15"/>
      <c r="AX2696" s="14"/>
      <c r="AY2696" s="18"/>
      <c r="AZ2696" s="16">
        <v>0</v>
      </c>
      <c r="BA2696" s="18">
        <f t="shared" si="897"/>
        <v>0</v>
      </c>
      <c r="BB2696" s="15"/>
      <c r="BD2696" s="14"/>
      <c r="BE2696" s="18"/>
      <c r="BF2696" s="16">
        <v>0</v>
      </c>
      <c r="BG2696" s="18">
        <f t="shared" si="898"/>
        <v>0</v>
      </c>
      <c r="BH2696" s="15"/>
      <c r="BJ2696" s="86">
        <v>0</v>
      </c>
      <c r="BK2696" s="90"/>
      <c r="BL2696" s="24"/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187</v>
      </c>
      <c r="D2697" s="16"/>
      <c r="E2697" s="16"/>
      <c r="F2697" s="16"/>
      <c r="G2697" s="16">
        <v>0</v>
      </c>
      <c r="H2697" s="16"/>
      <c r="I2697" s="4"/>
      <c r="J2697" s="14"/>
      <c r="K2697" s="15" t="str">
        <f>C2709</f>
        <v>Pubblicità</v>
      </c>
      <c r="L2697" s="16"/>
      <c r="M2697" s="16">
        <f>0.28*(L2686+L2687-M2687)/100</f>
        <v>2.5200000000000005</v>
      </c>
      <c r="N2697" s="16">
        <f>G2709</f>
        <v>0</v>
      </c>
      <c r="O2697" s="16">
        <f t="shared" si="899"/>
        <v>832.77512400000012</v>
      </c>
      <c r="P2697" s="18">
        <f t="shared" si="900"/>
        <v>295.26512400000001</v>
      </c>
      <c r="Q2697" s="14"/>
      <c r="R2697" s="18"/>
      <c r="S2697" s="16">
        <f>G2697</f>
        <v>0</v>
      </c>
      <c r="T2697" s="18">
        <f t="shared" si="893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894"/>
        <v>76649.719999999972</v>
      </c>
      <c r="AA2697" s="15"/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895"/>
        <v>0</v>
      </c>
      <c r="AP2697" s="15"/>
      <c r="AR2697" s="14"/>
      <c r="AS2697" s="18"/>
      <c r="AT2697" s="16">
        <v>0</v>
      </c>
      <c r="AU2697" s="18">
        <f t="shared" si="896"/>
        <v>0</v>
      </c>
      <c r="AV2697" s="15"/>
      <c r="AX2697" s="14"/>
      <c r="AY2697" s="18"/>
      <c r="AZ2697" s="16">
        <v>0</v>
      </c>
      <c r="BA2697" s="18">
        <f t="shared" si="897"/>
        <v>0</v>
      </c>
      <c r="BB2697" s="15"/>
      <c r="BD2697" s="14"/>
      <c r="BE2697" s="18"/>
      <c r="BF2697" s="16">
        <v>0</v>
      </c>
      <c r="BG2697" s="18">
        <f t="shared" si="898"/>
        <v>0</v>
      </c>
      <c r="BH2697" s="15"/>
      <c r="BJ2697" s="86">
        <v>0</v>
      </c>
      <c r="BK2697" s="90"/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/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4.1399999999999997</v>
      </c>
      <c r="N2698" s="16">
        <f>G2719</f>
        <v>0</v>
      </c>
      <c r="O2698" s="16">
        <f t="shared" si="899"/>
        <v>1368.1384180000002</v>
      </c>
      <c r="P2698" s="18">
        <f t="shared" si="900"/>
        <v>485.07841800000006</v>
      </c>
      <c r="Q2698" s="14"/>
      <c r="R2698" s="18"/>
      <c r="S2698" s="16">
        <v>0</v>
      </c>
      <c r="T2698" s="18">
        <f t="shared" si="893"/>
        <v>97638.799999999988</v>
      </c>
      <c r="U2698" s="15"/>
      <c r="W2698" s="14"/>
      <c r="X2698" s="18"/>
      <c r="Y2698" s="16">
        <v>0</v>
      </c>
      <c r="Z2698" s="18">
        <f t="shared" si="894"/>
        <v>76649.719999999972</v>
      </c>
      <c r="AA2698" s="15"/>
      <c r="AB2698" s="24"/>
      <c r="AC2698" s="15"/>
      <c r="AD2698" s="25"/>
      <c r="AE2698" s="62"/>
      <c r="AF2698" s="63"/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895"/>
        <v>0</v>
      </c>
      <c r="AP2698" s="15"/>
      <c r="AR2698" s="14"/>
      <c r="AS2698" s="18"/>
      <c r="AT2698" s="16">
        <v>0</v>
      </c>
      <c r="AU2698" s="18">
        <f t="shared" si="896"/>
        <v>0</v>
      </c>
      <c r="AV2698" s="15"/>
      <c r="AX2698" s="14"/>
      <c r="AY2698" s="18"/>
      <c r="AZ2698" s="16">
        <v>0</v>
      </c>
      <c r="BA2698" s="18">
        <f t="shared" si="897"/>
        <v>0</v>
      </c>
      <c r="BB2698" s="15"/>
      <c r="BD2698" s="14"/>
      <c r="BE2698" s="18"/>
      <c r="BF2698" s="16">
        <v>0</v>
      </c>
      <c r="BG2698" s="18">
        <f t="shared" si="898"/>
        <v>0</v>
      </c>
      <c r="BH2698" s="15"/>
      <c r="BJ2698" s="86">
        <v>0</v>
      </c>
      <c r="BK2698" s="90"/>
      <c r="BL2698" s="24"/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10367.02</v>
      </c>
      <c r="I2699" s="4"/>
      <c r="J2699" s="14"/>
      <c r="K2699" s="15" t="s">
        <v>188</v>
      </c>
      <c r="L2699" s="16"/>
      <c r="M2699" s="16">
        <f>14.4*(L2686+L2687-M2687)/100</f>
        <v>129.6</v>
      </c>
      <c r="N2699" s="16">
        <f>G2720</f>
        <v>0</v>
      </c>
      <c r="O2699" s="16">
        <f t="shared" si="899"/>
        <v>14349.213520000003</v>
      </c>
      <c r="P2699" s="18">
        <f t="shared" si="900"/>
        <v>15185.063520000002</v>
      </c>
      <c r="Q2699" s="14"/>
      <c r="R2699" s="18"/>
      <c r="S2699" s="16">
        <v>0</v>
      </c>
      <c r="T2699" s="18">
        <f t="shared" si="893"/>
        <v>97638.799999999988</v>
      </c>
      <c r="U2699" s="15"/>
      <c r="W2699" s="14"/>
      <c r="X2699" s="18"/>
      <c r="Y2699" s="16">
        <v>0</v>
      </c>
      <c r="Z2699" s="18">
        <f t="shared" si="894"/>
        <v>76649.719999999972</v>
      </c>
      <c r="AA2699" s="15" t="str">
        <f>C2699</f>
        <v>Sinistro</v>
      </c>
      <c r="AB2699" s="24"/>
      <c r="AC2699" s="15"/>
      <c r="AD2699" s="25"/>
      <c r="AE2699" s="62"/>
      <c r="AF2699" s="63"/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895"/>
        <v>0</v>
      </c>
      <c r="AP2699" s="15"/>
      <c r="AR2699" s="14"/>
      <c r="AS2699" s="18"/>
      <c r="AT2699" s="16">
        <v>0</v>
      </c>
      <c r="AU2699" s="18">
        <f t="shared" si="896"/>
        <v>0</v>
      </c>
      <c r="AV2699" s="15"/>
      <c r="AX2699" s="14"/>
      <c r="AY2699" s="18"/>
      <c r="AZ2699" s="16">
        <v>0</v>
      </c>
      <c r="BA2699" s="18">
        <f t="shared" si="897"/>
        <v>0</v>
      </c>
      <c r="BB2699" s="15"/>
      <c r="BD2699" s="14"/>
      <c r="BE2699" s="18"/>
      <c r="BF2699" s="16">
        <v>0</v>
      </c>
      <c r="BG2699" s="18">
        <f t="shared" si="898"/>
        <v>0</v>
      </c>
      <c r="BH2699" s="15"/>
      <c r="BJ2699" s="86">
        <v>0</v>
      </c>
      <c r="BK2699" s="90"/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/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12.6</v>
      </c>
      <c r="N2700" s="16">
        <f>G2721</f>
        <v>0</v>
      </c>
      <c r="O2700" s="16">
        <f t="shared" si="899"/>
        <v>3591.7156200000004</v>
      </c>
      <c r="P2700" s="18">
        <f t="shared" si="900"/>
        <v>1476.3256199999994</v>
      </c>
      <c r="Q2700" s="14"/>
      <c r="R2700" s="18"/>
      <c r="S2700" s="16">
        <v>0</v>
      </c>
      <c r="T2700" s="18">
        <f t="shared" si="893"/>
        <v>97638.799999999988</v>
      </c>
      <c r="U2700" s="15"/>
      <c r="W2700" s="14"/>
      <c r="X2700" s="18"/>
      <c r="Y2700" s="16">
        <v>0</v>
      </c>
      <c r="Z2700" s="18">
        <f t="shared" si="894"/>
        <v>76649.719999999972</v>
      </c>
      <c r="AA2700" s="15"/>
      <c r="AB2700" s="24"/>
      <c r="AC2700" s="64" t="s">
        <v>142</v>
      </c>
      <c r="AD2700" s="65"/>
      <c r="AE2700" s="65">
        <f>H2704</f>
        <v>0</v>
      </c>
      <c r="AF2700" s="63">
        <f t="shared" ref="AF2700:AF2730" si="901">AE2700+AF2639</f>
        <v>0</v>
      </c>
      <c r="AG2700" s="25"/>
      <c r="AH2700" s="24"/>
      <c r="AI2700" s="26"/>
      <c r="AJ2700" s="25">
        <v>0</v>
      </c>
      <c r="AL2700" s="14"/>
      <c r="AM2700" s="18"/>
      <c r="AN2700" s="16">
        <v>0</v>
      </c>
      <c r="AO2700" s="18">
        <f t="shared" si="895"/>
        <v>0</v>
      </c>
      <c r="AP2700" s="15"/>
      <c r="AR2700" s="14"/>
      <c r="AS2700" s="18"/>
      <c r="AT2700" s="16">
        <v>0</v>
      </c>
      <c r="AU2700" s="18">
        <f t="shared" si="896"/>
        <v>0</v>
      </c>
      <c r="AV2700" s="15"/>
      <c r="AX2700" s="14"/>
      <c r="AY2700" s="18"/>
      <c r="AZ2700" s="16">
        <v>0</v>
      </c>
      <c r="BA2700" s="18">
        <f t="shared" si="897"/>
        <v>0</v>
      </c>
      <c r="BB2700" s="15"/>
      <c r="BD2700" s="14"/>
      <c r="BE2700" s="18"/>
      <c r="BF2700" s="16">
        <v>0</v>
      </c>
      <c r="BG2700" s="18">
        <f t="shared" si="898"/>
        <v>0</v>
      </c>
      <c r="BH2700" s="15"/>
      <c r="BJ2700" s="86"/>
      <c r="BK2700" s="86"/>
      <c r="BL2700" s="24"/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/>
      <c r="E2701" s="16"/>
      <c r="F2701" s="16"/>
      <c r="G2701" s="16">
        <v>0</v>
      </c>
      <c r="H2701" s="16"/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899"/>
        <v>0</v>
      </c>
      <c r="P2701" s="18">
        <f t="shared" si="900"/>
        <v>0</v>
      </c>
      <c r="Q2701" s="14"/>
      <c r="R2701" s="18"/>
      <c r="S2701" s="16">
        <f t="shared" ref="S2701:S2708" si="902">G2701</f>
        <v>0</v>
      </c>
      <c r="T2701" s="18">
        <f t="shared" si="893"/>
        <v>97638.799999999988</v>
      </c>
      <c r="U2701" s="15" t="str">
        <f t="shared" ref="U2701:U2711" si="903">C2701</f>
        <v xml:space="preserve">Francobolli    </v>
      </c>
      <c r="W2701" s="14"/>
      <c r="X2701" s="18"/>
      <c r="Y2701" s="16"/>
      <c r="Z2701" s="18">
        <f t="shared" si="894"/>
        <v>76649.719999999972</v>
      </c>
      <c r="AA2701" s="15"/>
      <c r="AB2701" s="24"/>
      <c r="AC2701" s="15" t="str">
        <f t="shared" ref="AC2701:AC2714" si="904">C2701</f>
        <v xml:space="preserve">Francobolli    </v>
      </c>
      <c r="AD2701" s="25"/>
      <c r="AE2701" s="62">
        <f>G2701</f>
        <v>0</v>
      </c>
      <c r="AF2701" s="63">
        <f t="shared" si="901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895"/>
        <v>0</v>
      </c>
      <c r="AP2701" s="15"/>
      <c r="AR2701" s="14"/>
      <c r="AS2701" s="18"/>
      <c r="AT2701" s="16"/>
      <c r="AU2701" s="18">
        <f t="shared" si="896"/>
        <v>0</v>
      </c>
      <c r="AV2701" s="15"/>
      <c r="AX2701" s="14"/>
      <c r="AY2701" s="18"/>
      <c r="AZ2701" s="16"/>
      <c r="BA2701" s="18">
        <f t="shared" si="897"/>
        <v>0</v>
      </c>
      <c r="BB2701" s="15"/>
      <c r="BD2701" s="14"/>
      <c r="BE2701" s="18"/>
      <c r="BF2701" s="16"/>
      <c r="BG2701" s="18">
        <f t="shared" si="898"/>
        <v>0</v>
      </c>
      <c r="BH2701" s="15"/>
      <c r="BJ2701" s="86"/>
      <c r="BK2701" s="86"/>
      <c r="BL2701" s="24"/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143</v>
      </c>
      <c r="D2702" s="16"/>
      <c r="E2702" s="16"/>
      <c r="F2702" s="16"/>
      <c r="G2702" s="16">
        <v>0</v>
      </c>
      <c r="H2702" s="16"/>
      <c r="I2702" s="4"/>
      <c r="J2702" s="14"/>
      <c r="K2702" s="15" t="str">
        <f>C2724</f>
        <v>COMMERCIALISTA</v>
      </c>
      <c r="L2702" s="16"/>
      <c r="M2702" s="16">
        <f>1.86*(L2686+L2687-M2687)/100</f>
        <v>16.739999999999998</v>
      </c>
      <c r="N2702" s="16">
        <f>G2724</f>
        <v>0</v>
      </c>
      <c r="O2702" s="16">
        <f t="shared" si="899"/>
        <v>2002.6640380000003</v>
      </c>
      <c r="P2702" s="18">
        <f t="shared" si="900"/>
        <v>1961.4040380000006</v>
      </c>
      <c r="Q2702" s="14"/>
      <c r="R2702" s="18"/>
      <c r="S2702" s="16">
        <f t="shared" si="902"/>
        <v>0</v>
      </c>
      <c r="T2702" s="18">
        <f t="shared" si="893"/>
        <v>97638.799999999988</v>
      </c>
      <c r="U2702" s="15" t="str">
        <f t="shared" si="903"/>
        <v xml:space="preserve">PAG. FATT. SOMMESE PETROLI </v>
      </c>
      <c r="W2702" s="14"/>
      <c r="X2702" s="18"/>
      <c r="Y2702" s="16">
        <v>0</v>
      </c>
      <c r="Z2702" s="18">
        <f t="shared" si="894"/>
        <v>76649.719999999972</v>
      </c>
      <c r="AA2702" s="15"/>
      <c r="AB2702" s="24"/>
      <c r="AC2702" s="15" t="str">
        <f t="shared" si="904"/>
        <v xml:space="preserve">PAG. FATT. SOMMESE PETROLI </v>
      </c>
      <c r="AD2702" s="25"/>
      <c r="AE2702" s="62">
        <f>G2702</f>
        <v>0</v>
      </c>
      <c r="AF2702" s="63">
        <f t="shared" si="901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895"/>
        <v>0</v>
      </c>
      <c r="AP2702" s="15"/>
      <c r="AR2702" s="14"/>
      <c r="AS2702" s="18"/>
      <c r="AT2702" s="16">
        <v>0</v>
      </c>
      <c r="AU2702" s="18">
        <f t="shared" si="896"/>
        <v>0</v>
      </c>
      <c r="AV2702" s="15"/>
      <c r="AX2702" s="14"/>
      <c r="AY2702" s="18"/>
      <c r="AZ2702" s="16">
        <v>0</v>
      </c>
      <c r="BA2702" s="18">
        <f t="shared" si="897"/>
        <v>0</v>
      </c>
      <c r="BB2702" s="15"/>
      <c r="BD2702" s="14"/>
      <c r="BE2702" s="18"/>
      <c r="BF2702" s="16">
        <v>0</v>
      </c>
      <c r="BG2702" s="18">
        <f t="shared" si="898"/>
        <v>0</v>
      </c>
      <c r="BH2702" s="15"/>
      <c r="BJ2702" s="86"/>
      <c r="BK2702" s="86"/>
      <c r="BL2702" s="24"/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/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6.3</v>
      </c>
      <c r="N2703" s="16">
        <f>G2725</f>
        <v>0</v>
      </c>
      <c r="O2703" s="16">
        <f t="shared" si="899"/>
        <v>2081.94281</v>
      </c>
      <c r="P2703" s="18">
        <f t="shared" si="900"/>
        <v>738.16280999999969</v>
      </c>
      <c r="Q2703" s="14"/>
      <c r="R2703" s="18"/>
      <c r="S2703" s="16">
        <f t="shared" si="902"/>
        <v>0</v>
      </c>
      <c r="T2703" s="18">
        <f t="shared" si="893"/>
        <v>97638.799999999988</v>
      </c>
      <c r="U2703" s="15" t="str">
        <f t="shared" si="903"/>
        <v>Benzina auto papa'</v>
      </c>
      <c r="W2703" s="14"/>
      <c r="X2703" s="18"/>
      <c r="Y2703" s="16">
        <v>0</v>
      </c>
      <c r="Z2703" s="18">
        <f t="shared" si="894"/>
        <v>76649.719999999972</v>
      </c>
      <c r="AA2703" s="15"/>
      <c r="AB2703" s="24"/>
      <c r="AC2703" s="15" t="str">
        <f t="shared" si="904"/>
        <v>Benzina auto papa'</v>
      </c>
      <c r="AD2703" s="25"/>
      <c r="AE2703" s="62">
        <f>G2703</f>
        <v>0</v>
      </c>
      <c r="AF2703" s="63">
        <f t="shared" si="901"/>
        <v>0</v>
      </c>
      <c r="AG2703" s="25"/>
      <c r="AH2703" s="24"/>
      <c r="AI2703" s="26">
        <v>0</v>
      </c>
      <c r="AJ2703" s="25"/>
      <c r="AL2703" s="14"/>
      <c r="AM2703" s="18"/>
      <c r="AN2703" s="16">
        <v>0</v>
      </c>
      <c r="AO2703" s="18">
        <f t="shared" si="895"/>
        <v>0</v>
      </c>
      <c r="AP2703" s="15"/>
      <c r="AR2703" s="14"/>
      <c r="AS2703" s="18"/>
      <c r="AT2703" s="16">
        <v>0</v>
      </c>
      <c r="AU2703" s="18">
        <f t="shared" si="896"/>
        <v>0</v>
      </c>
      <c r="AV2703" s="15"/>
      <c r="AX2703" s="14"/>
      <c r="AY2703" s="18"/>
      <c r="AZ2703" s="16">
        <v>0</v>
      </c>
      <c r="BA2703" s="18">
        <f t="shared" si="897"/>
        <v>0</v>
      </c>
      <c r="BB2703" s="15"/>
      <c r="BD2703" s="14"/>
      <c r="BE2703" s="18"/>
      <c r="BF2703" s="16">
        <v>0</v>
      </c>
      <c r="BG2703" s="18">
        <f t="shared" si="898"/>
        <v>0</v>
      </c>
      <c r="BH2703" s="15"/>
      <c r="BJ2703" s="86"/>
      <c r="BK2703" s="86"/>
      <c r="BL2703" s="24"/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144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169.38</v>
      </c>
      <c r="N2704" s="16">
        <f>G2729</f>
        <v>0</v>
      </c>
      <c r="O2704" s="16">
        <f t="shared" si="899"/>
        <v>26808.584406000009</v>
      </c>
      <c r="P2704" s="18">
        <f t="shared" si="900"/>
        <v>19846.034406000006</v>
      </c>
      <c r="Q2704" s="14"/>
      <c r="R2704" s="18"/>
      <c r="S2704" s="16">
        <f t="shared" si="902"/>
        <v>0</v>
      </c>
      <c r="T2704" s="18">
        <f t="shared" si="893"/>
        <v>97638.799999999988</v>
      </c>
      <c r="U2704" s="15" t="str">
        <f t="shared" si="903"/>
        <v>Spese bancarie</v>
      </c>
      <c r="W2704" s="14"/>
      <c r="X2704" s="18"/>
      <c r="Y2704" s="16">
        <v>0</v>
      </c>
      <c r="Z2704" s="18">
        <f t="shared" si="894"/>
        <v>76649.719999999972</v>
      </c>
      <c r="AA2704" s="15" t="str">
        <f>C2704</f>
        <v>Spese bancarie</v>
      </c>
      <c r="AB2704" s="24"/>
      <c r="AC2704" s="15" t="str">
        <f t="shared" si="904"/>
        <v>Spese bancarie</v>
      </c>
      <c r="AD2704" s="25"/>
      <c r="AE2704" s="62">
        <v>0</v>
      </c>
      <c r="AF2704" s="63">
        <f t="shared" si="901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895"/>
        <v>0</v>
      </c>
      <c r="AP2704" s="15"/>
      <c r="AR2704" s="14"/>
      <c r="AS2704" s="18"/>
      <c r="AT2704" s="16">
        <v>0</v>
      </c>
      <c r="AU2704" s="18">
        <f t="shared" si="896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897"/>
        <v>0</v>
      </c>
      <c r="BB2704" s="15"/>
      <c r="BD2704" s="14"/>
      <c r="BE2704" s="18"/>
      <c r="BF2704" s="16">
        <v>0</v>
      </c>
      <c r="BG2704" s="18">
        <f t="shared" si="898"/>
        <v>0</v>
      </c>
      <c r="BH2704" s="15"/>
      <c r="BJ2704" s="86"/>
      <c r="BK2704" s="86"/>
      <c r="BL2704" s="24"/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/>
      <c r="D2705" s="16"/>
      <c r="E2705" s="16"/>
      <c r="F2705" s="16"/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169.38</v>
      </c>
      <c r="N2705" s="29">
        <f>G2730</f>
        <v>0</v>
      </c>
      <c r="O2705" s="16">
        <f t="shared" si="899"/>
        <v>40514.554405999981</v>
      </c>
      <c r="P2705" s="18">
        <f t="shared" si="900"/>
        <v>19846.034406000006</v>
      </c>
      <c r="Q2705" s="14"/>
      <c r="R2705" s="18"/>
      <c r="S2705" s="16">
        <f t="shared" si="902"/>
        <v>0</v>
      </c>
      <c r="T2705" s="18">
        <f t="shared" si="893"/>
        <v>97638.799999999988</v>
      </c>
      <c r="U2705" s="15">
        <f t="shared" si="903"/>
        <v>0</v>
      </c>
      <c r="W2705" s="14"/>
      <c r="X2705" s="18"/>
      <c r="Y2705" s="16">
        <v>0</v>
      </c>
      <c r="Z2705" s="18">
        <f t="shared" si="894"/>
        <v>76649.719999999972</v>
      </c>
      <c r="AA2705" s="15"/>
      <c r="AB2705" s="24"/>
      <c r="AC2705" s="15">
        <f t="shared" si="904"/>
        <v>0</v>
      </c>
      <c r="AD2705" s="25"/>
      <c r="AE2705" s="62">
        <f t="shared" ref="AE2705:AE2730" si="905">G2705</f>
        <v>0</v>
      </c>
      <c r="AF2705" s="63">
        <f t="shared" si="901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895"/>
        <v>0</v>
      </c>
      <c r="AP2705" s="15"/>
      <c r="AR2705" s="14"/>
      <c r="AS2705" s="18"/>
      <c r="AT2705" s="16">
        <v>0</v>
      </c>
      <c r="AU2705" s="18">
        <f t="shared" si="896"/>
        <v>0</v>
      </c>
      <c r="AV2705" s="15"/>
      <c r="AX2705" s="14"/>
      <c r="AY2705" s="18"/>
      <c r="AZ2705" s="16">
        <v>0</v>
      </c>
      <c r="BA2705" s="18">
        <f t="shared" si="897"/>
        <v>0</v>
      </c>
      <c r="BB2705" s="15"/>
      <c r="BD2705" s="14"/>
      <c r="BE2705" s="18"/>
      <c r="BF2705" s="16">
        <v>0</v>
      </c>
      <c r="BG2705" s="18">
        <f t="shared" si="898"/>
        <v>0</v>
      </c>
      <c r="BH2705" s="15"/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4.5</v>
      </c>
      <c r="N2706" s="16">
        <f>G2701</f>
        <v>0</v>
      </c>
      <c r="O2706" s="16">
        <f t="shared" si="899"/>
        <v>1487.10915</v>
      </c>
      <c r="P2706" s="18">
        <f t="shared" si="900"/>
        <v>527.25915000000009</v>
      </c>
      <c r="Q2706" s="14"/>
      <c r="R2706" s="18"/>
      <c r="S2706" s="16">
        <f t="shared" si="902"/>
        <v>0</v>
      </c>
      <c r="T2706" s="18">
        <f t="shared" si="893"/>
        <v>97638.799999999988</v>
      </c>
      <c r="U2706" s="15" t="str">
        <f t="shared" si="903"/>
        <v>Materiale pulizia</v>
      </c>
      <c r="W2706" s="14"/>
      <c r="X2706" s="18"/>
      <c r="Y2706" s="16">
        <v>0</v>
      </c>
      <c r="Z2706" s="18">
        <f t="shared" si="894"/>
        <v>76649.719999999972</v>
      </c>
      <c r="AA2706" s="15"/>
      <c r="AB2706" s="24"/>
      <c r="AC2706" s="15" t="str">
        <f t="shared" si="904"/>
        <v>Materiale pulizia</v>
      </c>
      <c r="AD2706" s="25"/>
      <c r="AE2706" s="62">
        <f t="shared" si="905"/>
        <v>0</v>
      </c>
      <c r="AF2706" s="63">
        <f t="shared" si="901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895"/>
        <v>0</v>
      </c>
      <c r="AP2706" s="15"/>
      <c r="AR2706" s="14"/>
      <c r="AS2706" s="18"/>
      <c r="AT2706" s="16">
        <v>0</v>
      </c>
      <c r="AU2706" s="18">
        <f t="shared" si="896"/>
        <v>0</v>
      </c>
      <c r="AV2706" s="15"/>
      <c r="AX2706" s="14"/>
      <c r="AY2706" s="18"/>
      <c r="AZ2706" s="16">
        <v>0</v>
      </c>
      <c r="BA2706" s="18">
        <f t="shared" si="897"/>
        <v>0</v>
      </c>
      <c r="BB2706" s="15"/>
      <c r="BD2706" s="14"/>
      <c r="BE2706" s="18"/>
      <c r="BF2706" s="16">
        <v>0</v>
      </c>
      <c r="BG2706" s="18">
        <f t="shared" si="898"/>
        <v>0</v>
      </c>
      <c r="BH2706" s="15"/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4.5</v>
      </c>
      <c r="N2707" s="16">
        <f>G2707</f>
        <v>0</v>
      </c>
      <c r="O2707" s="16">
        <f t="shared" si="899"/>
        <v>-355.17084999999986</v>
      </c>
      <c r="P2707" s="18">
        <f t="shared" si="900"/>
        <v>527.25915000000009</v>
      </c>
      <c r="Q2707" s="14"/>
      <c r="R2707" s="18"/>
      <c r="S2707" s="16">
        <f t="shared" si="902"/>
        <v>0</v>
      </c>
      <c r="T2707" s="18">
        <f t="shared" si="893"/>
        <v>97638.799999999988</v>
      </c>
      <c r="U2707" s="15" t="str">
        <f t="shared" si="903"/>
        <v xml:space="preserve">Assicurazioni </v>
      </c>
      <c r="W2707" s="14"/>
      <c r="X2707" s="18"/>
      <c r="Y2707" s="16">
        <v>0</v>
      </c>
      <c r="Z2707" s="18">
        <f t="shared" si="894"/>
        <v>76649.719999999972</v>
      </c>
      <c r="AA2707" s="15"/>
      <c r="AB2707" s="24"/>
      <c r="AC2707" s="15" t="str">
        <f t="shared" si="904"/>
        <v xml:space="preserve">Assicurazioni </v>
      </c>
      <c r="AD2707" s="25"/>
      <c r="AE2707" s="62">
        <f t="shared" si="905"/>
        <v>0</v>
      </c>
      <c r="AF2707" s="63">
        <f t="shared" si="901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895"/>
        <v>0</v>
      </c>
      <c r="AP2707" s="15"/>
      <c r="AR2707" s="14"/>
      <c r="AS2707" s="18"/>
      <c r="AT2707" s="16">
        <v>0</v>
      </c>
      <c r="AU2707" s="18">
        <f t="shared" si="896"/>
        <v>0</v>
      </c>
      <c r="AV2707" s="15"/>
      <c r="AX2707" s="14"/>
      <c r="AY2707" s="18"/>
      <c r="AZ2707" s="16">
        <v>0</v>
      </c>
      <c r="BA2707" s="18">
        <f t="shared" si="897"/>
        <v>0</v>
      </c>
      <c r="BB2707" s="15"/>
      <c r="BD2707" s="14"/>
      <c r="BE2707" s="18"/>
      <c r="BF2707" s="16">
        <v>0</v>
      </c>
      <c r="BG2707" s="18">
        <f t="shared" si="898"/>
        <v>0</v>
      </c>
      <c r="BH2707" s="15"/>
      <c r="BJ2707" s="86"/>
      <c r="BK2707" s="86"/>
      <c r="BL2707" s="24"/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20.88</v>
      </c>
      <c r="N2708" s="16">
        <f>H2742+H2741+G2740</f>
        <v>0</v>
      </c>
      <c r="O2708" s="16">
        <f t="shared" si="899"/>
        <v>1483.4924559999999</v>
      </c>
      <c r="P2708" s="18">
        <f t="shared" si="900"/>
        <v>2446.4824559999993</v>
      </c>
      <c r="Q2708" s="14"/>
      <c r="R2708" s="18"/>
      <c r="S2708" s="16">
        <f t="shared" si="902"/>
        <v>0</v>
      </c>
      <c r="T2708" s="18">
        <f t="shared" si="893"/>
        <v>97638.799999999988</v>
      </c>
      <c r="U2708" s="15" t="str">
        <f t="shared" si="903"/>
        <v>Telepass</v>
      </c>
      <c r="W2708" s="14"/>
      <c r="X2708" s="18"/>
      <c r="Y2708" s="16">
        <v>0</v>
      </c>
      <c r="Z2708" s="18">
        <f t="shared" si="894"/>
        <v>76649.719999999972</v>
      </c>
      <c r="AA2708" s="15"/>
      <c r="AB2708" s="24"/>
      <c r="AC2708" s="15" t="str">
        <f t="shared" si="904"/>
        <v>Telepass</v>
      </c>
      <c r="AD2708" s="25"/>
      <c r="AE2708" s="62">
        <f t="shared" si="905"/>
        <v>0</v>
      </c>
      <c r="AF2708" s="63">
        <f t="shared" si="901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895"/>
        <v>0</v>
      </c>
      <c r="AP2708" s="15"/>
      <c r="AR2708" s="14"/>
      <c r="AS2708" s="18"/>
      <c r="AT2708" s="16">
        <v>0</v>
      </c>
      <c r="AU2708" s="18">
        <f t="shared" si="896"/>
        <v>0</v>
      </c>
      <c r="AV2708" s="15"/>
      <c r="AX2708" s="14"/>
      <c r="AY2708" s="18"/>
      <c r="AZ2708" s="16">
        <v>0</v>
      </c>
      <c r="BA2708" s="18">
        <f t="shared" si="897"/>
        <v>0</v>
      </c>
      <c r="BB2708" s="15"/>
      <c r="BD2708" s="14"/>
      <c r="BE2708" s="18"/>
      <c r="BF2708" s="16">
        <v>0</v>
      </c>
      <c r="BG2708" s="18">
        <f t="shared" si="898"/>
        <v>0</v>
      </c>
      <c r="BH2708" s="15"/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/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893"/>
        <v>97638.799999999988</v>
      </c>
      <c r="U2709" s="15" t="str">
        <f t="shared" si="903"/>
        <v>Pubblicità</v>
      </c>
      <c r="W2709" s="14"/>
      <c r="X2709" s="18"/>
      <c r="Y2709" s="16">
        <v>0</v>
      </c>
      <c r="Z2709" s="18">
        <f t="shared" si="894"/>
        <v>76649.719999999972</v>
      </c>
      <c r="AA2709" s="15"/>
      <c r="AB2709" s="24"/>
      <c r="AC2709" s="15" t="str">
        <f t="shared" si="904"/>
        <v>Pubblicità</v>
      </c>
      <c r="AD2709" s="25"/>
      <c r="AE2709" s="62">
        <f t="shared" si="905"/>
        <v>0</v>
      </c>
      <c r="AF2709" s="63">
        <f t="shared" si="901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895"/>
        <v>0</v>
      </c>
      <c r="AP2709" s="15"/>
      <c r="AR2709" s="14"/>
      <c r="AS2709" s="18"/>
      <c r="AT2709" s="16"/>
      <c r="AU2709" s="18">
        <f t="shared" si="896"/>
        <v>0</v>
      </c>
      <c r="AV2709" s="15"/>
      <c r="AX2709" s="14"/>
      <c r="AY2709" s="18"/>
      <c r="AZ2709" s="16"/>
      <c r="BA2709" s="18">
        <f t="shared" si="897"/>
        <v>0</v>
      </c>
      <c r="BB2709" s="15"/>
      <c r="BD2709" s="14"/>
      <c r="BE2709" s="18"/>
      <c r="BF2709" s="16"/>
      <c r="BG2709" s="18">
        <f t="shared" si="898"/>
        <v>0</v>
      </c>
      <c r="BH2709" s="15"/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145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/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105451.83</v>
      </c>
      <c r="Q2710" s="14"/>
      <c r="R2710" s="18"/>
      <c r="S2710" s="16">
        <f>G2710</f>
        <v>0</v>
      </c>
      <c r="T2710" s="18">
        <f t="shared" si="893"/>
        <v>97638.799999999988</v>
      </c>
      <c r="U2710" s="15" t="str">
        <f t="shared" si="903"/>
        <v xml:space="preserve">PAG. STIP.           MARZIA </v>
      </c>
      <c r="W2710" s="14"/>
      <c r="X2710" s="18"/>
      <c r="Y2710" s="16">
        <v>0</v>
      </c>
      <c r="Z2710" s="18">
        <f t="shared" si="894"/>
        <v>76649.719999999972</v>
      </c>
      <c r="AA2710" s="15"/>
      <c r="AB2710" s="24"/>
      <c r="AC2710" s="15" t="str">
        <f t="shared" si="904"/>
        <v xml:space="preserve">PAG. STIP.           MARZIA </v>
      </c>
      <c r="AD2710" s="25"/>
      <c r="AE2710" s="62">
        <f t="shared" si="905"/>
        <v>0</v>
      </c>
      <c r="AF2710" s="63">
        <f t="shared" si="901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895"/>
        <v>0</v>
      </c>
      <c r="AP2710" s="15"/>
      <c r="AR2710" s="14"/>
      <c r="AS2710" s="18"/>
      <c r="AT2710" s="16">
        <v>0</v>
      </c>
      <c r="AU2710" s="18">
        <f t="shared" si="896"/>
        <v>0</v>
      </c>
      <c r="AV2710" s="15"/>
      <c r="AX2710" s="14"/>
      <c r="AY2710" s="18"/>
      <c r="AZ2710" s="16">
        <v>0</v>
      </c>
      <c r="BA2710" s="18">
        <f t="shared" si="897"/>
        <v>0</v>
      </c>
      <c r="BB2710" s="15"/>
      <c r="BD2710" s="14"/>
      <c r="BE2710" s="18"/>
      <c r="BF2710" s="16">
        <v>0</v>
      </c>
      <c r="BG2710" s="18">
        <f t="shared" si="898"/>
        <v>0</v>
      </c>
      <c r="BH2710" s="15"/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147</v>
      </c>
      <c r="D2711" s="16"/>
      <c r="E2711" s="16">
        <v>0</v>
      </c>
      <c r="F2711" s="16"/>
      <c r="G2711" s="16">
        <v>0</v>
      </c>
      <c r="H2711" s="16"/>
      <c r="I2711" s="4"/>
      <c r="J2711" s="14"/>
      <c r="K2711" s="17"/>
      <c r="L2711" s="16"/>
      <c r="M2711" s="16">
        <v>0</v>
      </c>
      <c r="N2711" s="16" t="s">
        <v>70</v>
      </c>
      <c r="O2711" s="16">
        <f>SUM(L2722:L2733)+L2736</f>
        <v>9557.6</v>
      </c>
      <c r="P2711" s="33">
        <f>SUM(O2689:O2708)</f>
        <v>98278.700000000012</v>
      </c>
      <c r="Q2711" s="14"/>
      <c r="R2711" s="18"/>
      <c r="S2711" s="16">
        <f>G2711</f>
        <v>0</v>
      </c>
      <c r="T2711" s="18">
        <f t="shared" si="893"/>
        <v>97638.799999999988</v>
      </c>
      <c r="U2711" s="15" t="str">
        <f t="shared" si="903"/>
        <v xml:space="preserve">PAG. STIP.           DEBORAH </v>
      </c>
      <c r="W2711" s="14"/>
      <c r="X2711" s="18"/>
      <c r="Y2711" s="16">
        <v>0</v>
      </c>
      <c r="Z2711" s="18">
        <f t="shared" si="894"/>
        <v>76649.719999999972</v>
      </c>
      <c r="AA2711" s="15"/>
      <c r="AB2711" s="24"/>
      <c r="AC2711" s="15" t="str">
        <f t="shared" si="904"/>
        <v xml:space="preserve">PAG. STIP.           DEBORAH </v>
      </c>
      <c r="AD2711" s="25"/>
      <c r="AE2711" s="62">
        <f t="shared" si="905"/>
        <v>0</v>
      </c>
      <c r="AF2711" s="63">
        <f t="shared" si="901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895"/>
        <v>0</v>
      </c>
      <c r="AP2711" s="15"/>
      <c r="AR2711" s="14"/>
      <c r="AS2711" s="18"/>
      <c r="AT2711" s="16">
        <v>0</v>
      </c>
      <c r="AU2711" s="18">
        <f t="shared" si="896"/>
        <v>0</v>
      </c>
      <c r="AV2711" s="15"/>
      <c r="AX2711" s="14"/>
      <c r="AY2711" s="18"/>
      <c r="AZ2711" s="16">
        <v>0</v>
      </c>
      <c r="BA2711" s="18">
        <f t="shared" si="897"/>
        <v>0</v>
      </c>
      <c r="BB2711" s="15"/>
      <c r="BD2711" s="14"/>
      <c r="BE2711" s="18"/>
      <c r="BF2711" s="16">
        <v>0</v>
      </c>
      <c r="BG2711" s="18">
        <f t="shared" si="898"/>
        <v>0</v>
      </c>
      <c r="BH2711" s="15"/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149</v>
      </c>
      <c r="D2712" s="16"/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-290.5999999999965</v>
      </c>
      <c r="P2712" s="35">
        <f>O2651+O2652+O2713-F2727-F2726-O2710-O2711</f>
        <v>-8948.1999999999971</v>
      </c>
      <c r="Q2712" s="14"/>
      <c r="R2712" s="18"/>
      <c r="S2712" s="16">
        <f>G2712</f>
        <v>0</v>
      </c>
      <c r="T2712" s="18">
        <f t="shared" si="893"/>
        <v>97638.799999999988</v>
      </c>
      <c r="U2712" s="15"/>
      <c r="W2712" s="14"/>
      <c r="X2712" s="18"/>
      <c r="Y2712" s="16"/>
      <c r="Z2712" s="18">
        <f t="shared" si="894"/>
        <v>76649.719999999972</v>
      </c>
      <c r="AA2712" s="15"/>
      <c r="AB2712" s="24"/>
      <c r="AC2712" s="15" t="str">
        <f t="shared" si="904"/>
        <v xml:space="preserve">PAG. STIP.           DORIANA BONIFICO </v>
      </c>
      <c r="AD2712" s="25"/>
      <c r="AE2712" s="62">
        <f t="shared" si="905"/>
        <v>0</v>
      </c>
      <c r="AF2712" s="63">
        <f t="shared" si="901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895"/>
        <v>0</v>
      </c>
      <c r="AP2712" s="15"/>
      <c r="AR2712" s="14"/>
      <c r="AS2712" s="18"/>
      <c r="AT2712" s="16"/>
      <c r="AU2712" s="18">
        <f t="shared" si="896"/>
        <v>0</v>
      </c>
      <c r="AV2712" s="15"/>
      <c r="AX2712" s="14"/>
      <c r="AY2712" s="18"/>
      <c r="AZ2712" s="16"/>
      <c r="BA2712" s="18">
        <f t="shared" si="897"/>
        <v>0</v>
      </c>
      <c r="BB2712" s="15"/>
      <c r="BD2712" s="14"/>
      <c r="BE2712" s="18"/>
      <c r="BF2712" s="16"/>
      <c r="BG2712" s="18">
        <f t="shared" si="898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150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8147.61</v>
      </c>
      <c r="M2713" s="3">
        <f>SUM(M2686:M2712)</f>
        <v>899.99999999999989</v>
      </c>
      <c r="N2713" s="16" t="s">
        <v>75</v>
      </c>
      <c r="O2713" s="16">
        <f>N2686-L2687</f>
        <v>900</v>
      </c>
      <c r="P2713" s="18"/>
      <c r="Q2713" s="14"/>
      <c r="R2713" s="18"/>
      <c r="S2713" s="16">
        <f>G2713</f>
        <v>0</v>
      </c>
      <c r="T2713" s="18">
        <f t="shared" si="893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894"/>
        <v>76649.719999999972</v>
      </c>
      <c r="AA2713" s="15"/>
      <c r="AB2713" s="24"/>
      <c r="AC2713" s="15" t="str">
        <f t="shared" si="904"/>
        <v xml:space="preserve">PAG. STIP.           STEFANIA  BONIFICO </v>
      </c>
      <c r="AD2713" s="25"/>
      <c r="AE2713" s="62">
        <f t="shared" si="905"/>
        <v>0</v>
      </c>
      <c r="AF2713" s="63">
        <f t="shared" si="901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895"/>
        <v>0</v>
      </c>
      <c r="AP2713" s="15"/>
      <c r="AR2713" s="14"/>
      <c r="AS2713" s="18"/>
      <c r="AT2713" s="16">
        <v>0</v>
      </c>
      <c r="AU2713" s="18">
        <f t="shared" si="896"/>
        <v>0</v>
      </c>
      <c r="AV2713" s="15"/>
      <c r="AX2713" s="14"/>
      <c r="AY2713" s="18"/>
      <c r="AZ2713" s="16">
        <v>0</v>
      </c>
      <c r="BA2713" s="18">
        <f t="shared" si="897"/>
        <v>0</v>
      </c>
      <c r="BB2713" s="15"/>
      <c r="BD2713" s="14"/>
      <c r="BE2713" s="18"/>
      <c r="BF2713" s="16">
        <v>0</v>
      </c>
      <c r="BG2713" s="18">
        <f t="shared" si="898"/>
        <v>0</v>
      </c>
      <c r="BH2713" s="15"/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1359587.05</v>
      </c>
      <c r="M2714" s="3">
        <f>M2654</f>
        <v>1101990.22</v>
      </c>
      <c r="N2714" s="16" t="s">
        <v>77</v>
      </c>
      <c r="O2714" s="36">
        <f>(O2710+O2711)-(O2649+O2650)</f>
        <v>-3501.8799999999992</v>
      </c>
      <c r="P2714" s="37">
        <f>O2713-O2714</f>
        <v>4401.8799999999992</v>
      </c>
      <c r="Q2714" s="14"/>
      <c r="R2714" s="18"/>
      <c r="S2714" s="16">
        <f>G2714</f>
        <v>0</v>
      </c>
      <c r="T2714" s="18">
        <f t="shared" si="893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894"/>
        <v>76649.719999999972</v>
      </c>
      <c r="AA2714" s="15"/>
      <c r="AB2714" s="24"/>
      <c r="AC2714" s="15" t="str">
        <f t="shared" si="904"/>
        <v>Pagamento contributi impiegate</v>
      </c>
      <c r="AD2714" s="25"/>
      <c r="AE2714" s="62">
        <f t="shared" si="905"/>
        <v>0</v>
      </c>
      <c r="AF2714" s="63">
        <f t="shared" si="901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895"/>
        <v>0</v>
      </c>
      <c r="AP2714" s="15"/>
      <c r="AR2714" s="14"/>
      <c r="AS2714" s="18"/>
      <c r="AT2714" s="16">
        <v>0</v>
      </c>
      <c r="AU2714" s="18">
        <f t="shared" si="896"/>
        <v>0</v>
      </c>
      <c r="AV2714" s="15"/>
      <c r="AX2714" s="14"/>
      <c r="AY2714" s="18"/>
      <c r="AZ2714" s="16">
        <v>0</v>
      </c>
      <c r="BA2714" s="18">
        <f t="shared" si="897"/>
        <v>0</v>
      </c>
      <c r="BB2714" s="15"/>
      <c r="BD2714" s="14"/>
      <c r="BE2714" s="18"/>
      <c r="BF2714" s="16">
        <v>0</v>
      </c>
      <c r="BG2714" s="18">
        <f t="shared" si="898"/>
        <v>0</v>
      </c>
      <c r="BH2714" s="15"/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1367734.6600000001</v>
      </c>
      <c r="M2715" s="3">
        <f>M2713+M2714</f>
        <v>1102890.22</v>
      </c>
      <c r="N2715" s="16" t="s">
        <v>80</v>
      </c>
      <c r="O2715" s="38">
        <f>O2712+O2713-O2714</f>
        <v>4111.2800000000025</v>
      </c>
      <c r="P2715" s="39">
        <f>O2715-O2712</f>
        <v>4401.8799999999992</v>
      </c>
      <c r="Q2715" s="14"/>
      <c r="R2715" s="18"/>
      <c r="S2715" s="16">
        <v>0</v>
      </c>
      <c r="T2715" s="18">
        <f t="shared" si="893"/>
        <v>97638.799999999988</v>
      </c>
      <c r="U2715" s="15"/>
      <c r="W2715" s="14"/>
      <c r="X2715" s="18"/>
      <c r="Y2715" s="16"/>
      <c r="Z2715" s="18">
        <f t="shared" si="894"/>
        <v>76649.719999999972</v>
      </c>
      <c r="AA2715" s="15"/>
      <c r="AB2715" s="24"/>
      <c r="AC2715" s="15"/>
      <c r="AD2715" s="25"/>
      <c r="AE2715" s="62">
        <f t="shared" si="905"/>
        <v>0</v>
      </c>
      <c r="AF2715" s="63">
        <f t="shared" si="901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895"/>
        <v>0</v>
      </c>
      <c r="AP2715" s="15"/>
      <c r="AR2715" s="14"/>
      <c r="AS2715" s="18"/>
      <c r="AT2715" s="16"/>
      <c r="AU2715" s="18">
        <f t="shared" si="896"/>
        <v>0</v>
      </c>
      <c r="AV2715" s="15"/>
      <c r="AX2715" s="14"/>
      <c r="AY2715" s="18"/>
      <c r="AZ2715" s="16"/>
      <c r="BA2715" s="18">
        <f t="shared" si="897"/>
        <v>0</v>
      </c>
      <c r="BB2715" s="15"/>
      <c r="BD2715" s="14"/>
      <c r="BE2715" s="18"/>
      <c r="BF2715" s="16"/>
      <c r="BG2715" s="18">
        <f t="shared" si="898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264844.44000000018</v>
      </c>
      <c r="M2716" s="40"/>
      <c r="N2716" s="29" t="s">
        <v>82</v>
      </c>
      <c r="O2716" s="41">
        <f>O2709+O2710+O2711+O2717</f>
        <v>98278.700000000012</v>
      </c>
      <c r="P2716" s="18"/>
      <c r="Q2716" s="14"/>
      <c r="R2716" s="18"/>
      <c r="S2716" s="16">
        <f>G2716</f>
        <v>0</v>
      </c>
      <c r="T2716" s="18">
        <f t="shared" si="893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894"/>
        <v>76649.719999999972</v>
      </c>
      <c r="AA2716" s="15"/>
      <c r="AB2716" s="24"/>
      <c r="AC2716" s="15" t="str">
        <f t="shared" ref="AC2716:AC2726" si="906">C2716</f>
        <v>Pag. Bolletta Telecom  780820</v>
      </c>
      <c r="AD2716" s="25"/>
      <c r="AE2716" s="62">
        <f t="shared" si="905"/>
        <v>0</v>
      </c>
      <c r="AF2716" s="63">
        <f t="shared" si="901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895"/>
        <v>0</v>
      </c>
      <c r="AP2716" s="15"/>
      <c r="AR2716" s="14"/>
      <c r="AS2716" s="18"/>
      <c r="AT2716" s="16">
        <v>0</v>
      </c>
      <c r="AU2716" s="18">
        <f t="shared" si="896"/>
        <v>0</v>
      </c>
      <c r="AV2716" s="15"/>
      <c r="AX2716" s="14"/>
      <c r="AY2716" s="18"/>
      <c r="AZ2716" s="16">
        <v>0</v>
      </c>
      <c r="BA2716" s="18">
        <f t="shared" si="897"/>
        <v>0</v>
      </c>
      <c r="BB2716" s="15"/>
      <c r="BD2716" s="14"/>
      <c r="BE2716" s="18"/>
      <c r="BF2716" s="16">
        <v>0</v>
      </c>
      <c r="BG2716" s="18">
        <f t="shared" si="898"/>
        <v>0</v>
      </c>
      <c r="BH2716" s="15"/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-8917.6999999999825</v>
      </c>
      <c r="P2717" s="18"/>
      <c r="Q2717" s="14"/>
      <c r="R2717" s="18"/>
      <c r="S2717" s="16">
        <f>G2717</f>
        <v>0</v>
      </c>
      <c r="T2717" s="18">
        <f t="shared" si="893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894"/>
        <v>76649.719999999972</v>
      </c>
      <c r="AA2717" s="15"/>
      <c r="AB2717" s="24"/>
      <c r="AC2717" s="15" t="str">
        <f t="shared" si="906"/>
        <v>Pag. Bolletta Telecom 780344</v>
      </c>
      <c r="AD2717" s="25"/>
      <c r="AE2717" s="62">
        <f t="shared" si="905"/>
        <v>0</v>
      </c>
      <c r="AF2717" s="63">
        <f t="shared" si="901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895"/>
        <v>0</v>
      </c>
      <c r="AP2717" s="15"/>
      <c r="AR2717" s="14"/>
      <c r="AS2717" s="18"/>
      <c r="AT2717" s="16">
        <v>0</v>
      </c>
      <c r="AU2717" s="18">
        <f t="shared" si="896"/>
        <v>0</v>
      </c>
      <c r="AV2717" s="15"/>
      <c r="AX2717" s="14"/>
      <c r="AY2717" s="18"/>
      <c r="AZ2717" s="16">
        <v>0</v>
      </c>
      <c r="BA2717" s="18">
        <f t="shared" si="897"/>
        <v>0</v>
      </c>
      <c r="BB2717" s="15"/>
      <c r="BD2717" s="14"/>
      <c r="BE2717" s="18"/>
      <c r="BF2717" s="16">
        <v>0</v>
      </c>
      <c r="BG2717" s="18">
        <f t="shared" si="898"/>
        <v>0</v>
      </c>
      <c r="BH2717" s="15"/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893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894"/>
        <v>76649.719999999972</v>
      </c>
      <c r="AA2718" s="15"/>
      <c r="AB2718" s="24"/>
      <c r="AC2718" s="15" t="str">
        <f t="shared" si="906"/>
        <v>Pag. Bolletta Telecom</v>
      </c>
      <c r="AD2718" s="25"/>
      <c r="AE2718" s="62">
        <f t="shared" si="905"/>
        <v>0</v>
      </c>
      <c r="AF2718" s="63">
        <f t="shared" si="901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895"/>
        <v>0</v>
      </c>
      <c r="AP2718" s="15"/>
      <c r="AR2718" s="14"/>
      <c r="AS2718" s="18"/>
      <c r="AT2718" s="16">
        <v>0</v>
      </c>
      <c r="AU2718" s="18">
        <f t="shared" si="896"/>
        <v>0</v>
      </c>
      <c r="AV2718" s="15"/>
      <c r="AX2718" s="14"/>
      <c r="AY2718" s="18"/>
      <c r="AZ2718" s="16">
        <v>0</v>
      </c>
      <c r="BA2718" s="18">
        <f t="shared" si="897"/>
        <v>0</v>
      </c>
      <c r="BB2718" s="15"/>
      <c r="BD2718" s="14"/>
      <c r="BE2718" s="18"/>
      <c r="BF2718" s="16">
        <v>0</v>
      </c>
      <c r="BG2718" s="18">
        <f t="shared" si="898"/>
        <v>0</v>
      </c>
      <c r="BH2718" s="15"/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50" si="907">(R2719-S2719)+T2718</f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50" si="908">(X2719-Y2719)+Z2718</f>
        <v>76649.719999999972</v>
      </c>
      <c r="AA2719" s="15"/>
      <c r="AB2719" s="24"/>
      <c r="AC2719" s="15" t="str">
        <f t="shared" si="906"/>
        <v xml:space="preserve">PAG. BOLLETTA ENEL  </v>
      </c>
      <c r="AD2719" s="25"/>
      <c r="AE2719" s="62">
        <f t="shared" si="905"/>
        <v>0</v>
      </c>
      <c r="AF2719" s="63">
        <f t="shared" si="901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50" si="909">(AM2719-AN2719)+AO2718</f>
        <v>0</v>
      </c>
      <c r="AP2719" s="15"/>
      <c r="AR2719" s="14"/>
      <c r="AS2719" s="18"/>
      <c r="AT2719" s="16">
        <v>0</v>
      </c>
      <c r="AU2719" s="18">
        <f t="shared" ref="AU2719:AU2750" si="910">(AS2719-AT2719)+AU2718</f>
        <v>0</v>
      </c>
      <c r="AV2719" s="15"/>
      <c r="AX2719" s="14"/>
      <c r="AY2719" s="18"/>
      <c r="AZ2719" s="16">
        <v>0</v>
      </c>
      <c r="BA2719" s="18">
        <f t="shared" ref="BA2719:BA2750" si="911">(AY2719-AZ2719)+BA2718</f>
        <v>0</v>
      </c>
      <c r="BB2719" s="15"/>
      <c r="BD2719" s="14"/>
      <c r="BE2719" s="18"/>
      <c r="BF2719" s="16">
        <v>0</v>
      </c>
      <c r="BG2719" s="18">
        <f t="shared" ref="BG2719:BG2750" si="912">(BE2719-BF2719)+BG2718</f>
        <v>0</v>
      </c>
      <c r="BH2719" s="15"/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174288.51999999996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07"/>
        <v>97638.799999999988</v>
      </c>
      <c r="U2720" s="15"/>
      <c r="W2720" s="14"/>
      <c r="X2720" s="18"/>
      <c r="Y2720" s="16">
        <v>0</v>
      </c>
      <c r="Z2720" s="18">
        <f t="shared" si="908"/>
        <v>76649.719999999972</v>
      </c>
      <c r="AA2720" s="15"/>
      <c r="AB2720" s="24"/>
      <c r="AC2720" s="15" t="str">
        <f t="shared" si="906"/>
        <v>Locazione immobili</v>
      </c>
      <c r="AD2720" s="25"/>
      <c r="AE2720" s="62">
        <f t="shared" si="905"/>
        <v>0</v>
      </c>
      <c r="AF2720" s="63">
        <f t="shared" si="901"/>
        <v>9547.4</v>
      </c>
      <c r="AG2720" s="25"/>
      <c r="AH2720" s="24"/>
      <c r="AI2720" s="26">
        <v>0</v>
      </c>
      <c r="AJ2720" s="25"/>
      <c r="AL2720" s="14"/>
      <c r="AM2720" s="18"/>
      <c r="AN2720" s="16">
        <v>0</v>
      </c>
      <c r="AO2720" s="18">
        <f t="shared" si="909"/>
        <v>0</v>
      </c>
      <c r="AP2720" s="15"/>
      <c r="AR2720" s="14"/>
      <c r="AS2720" s="18"/>
      <c r="AT2720" s="16">
        <v>0</v>
      </c>
      <c r="AU2720" s="18">
        <f t="shared" si="910"/>
        <v>0</v>
      </c>
      <c r="AV2720" s="15"/>
      <c r="AX2720" s="14"/>
      <c r="AY2720" s="18"/>
      <c r="AZ2720" s="16">
        <v>0</v>
      </c>
      <c r="BA2720" s="18">
        <f t="shared" si="911"/>
        <v>0</v>
      </c>
      <c r="BB2720" s="15"/>
      <c r="BD2720" s="14"/>
      <c r="BE2720" s="18"/>
      <c r="BF2720" s="16">
        <v>0</v>
      </c>
      <c r="BG2720" s="18">
        <f t="shared" si="912"/>
        <v>0</v>
      </c>
      <c r="BH2720" s="15"/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07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08"/>
        <v>76649.719999999972</v>
      </c>
      <c r="AA2721" s="15"/>
      <c r="AB2721" s="24"/>
      <c r="AC2721" s="15" t="str">
        <f t="shared" si="906"/>
        <v>Spese condominiali</v>
      </c>
      <c r="AD2721" s="25"/>
      <c r="AE2721" s="62">
        <f t="shared" si="905"/>
        <v>0</v>
      </c>
      <c r="AF2721" s="63">
        <f t="shared" si="901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09"/>
        <v>0</v>
      </c>
      <c r="AP2721" s="15"/>
      <c r="AR2721" s="14"/>
      <c r="AS2721" s="18"/>
      <c r="AT2721" s="16">
        <v>0</v>
      </c>
      <c r="AU2721" s="18">
        <f t="shared" si="910"/>
        <v>0</v>
      </c>
      <c r="AV2721" s="15"/>
      <c r="AX2721" s="14"/>
      <c r="AY2721" s="18"/>
      <c r="AZ2721" s="16">
        <v>0</v>
      </c>
      <c r="BA2721" s="18">
        <f t="shared" si="911"/>
        <v>0</v>
      </c>
      <c r="BB2721" s="15"/>
      <c r="BD2721" s="14"/>
      <c r="BE2721" s="18"/>
      <c r="BF2721" s="16">
        <v>0</v>
      </c>
      <c r="BG2721" s="18">
        <f t="shared" si="912"/>
        <v>0</v>
      </c>
      <c r="BH2721" s="15"/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07"/>
        <v>97638.799999999988</v>
      </c>
      <c r="U2722" s="15"/>
      <c r="W2722" s="14"/>
      <c r="X2722" s="18"/>
      <c r="Y2722" s="16"/>
      <c r="Z2722" s="18">
        <f t="shared" si="908"/>
        <v>76649.719999999972</v>
      </c>
      <c r="AA2722" s="15"/>
      <c r="AB2722" s="24"/>
      <c r="AC2722" s="15" t="str">
        <f t="shared" si="906"/>
        <v>TOT. SPESE AFFITTO  TEL. LUCE</v>
      </c>
      <c r="AD2722" s="25"/>
      <c r="AE2722" s="62">
        <f t="shared" si="905"/>
        <v>0</v>
      </c>
      <c r="AF2722" s="63">
        <f t="shared" si="901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09"/>
        <v>0</v>
      </c>
      <c r="AP2722" s="15"/>
      <c r="AR2722" s="14"/>
      <c r="AS2722" s="18"/>
      <c r="AT2722" s="16"/>
      <c r="AU2722" s="18">
        <f t="shared" si="910"/>
        <v>0</v>
      </c>
      <c r="AV2722" s="15"/>
      <c r="AX2722" s="14"/>
      <c r="AY2722" s="18"/>
      <c r="AZ2722" s="16"/>
      <c r="BA2722" s="18">
        <f t="shared" si="911"/>
        <v>0</v>
      </c>
      <c r="BB2722" s="15"/>
      <c r="BD2722" s="14"/>
      <c r="BE2722" s="18"/>
      <c r="BF2722" s="16"/>
      <c r="BG2722" s="18">
        <f t="shared" si="912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97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95</v>
      </c>
      <c r="L2723" s="107">
        <f t="shared" ref="L2723:L2733" si="913">L2662</f>
        <v>1614.49</v>
      </c>
      <c r="M2723" s="16" t="s">
        <v>96</v>
      </c>
      <c r="N2723" s="16">
        <v>0</v>
      </c>
      <c r="O2723" s="16"/>
      <c r="P2723" s="18"/>
      <c r="Q2723" s="14"/>
      <c r="R2723" s="18"/>
      <c r="S2723" s="16">
        <f>G2723</f>
        <v>0</v>
      </c>
      <c r="T2723" s="18">
        <f t="shared" si="907"/>
        <v>97638.799999999988</v>
      </c>
      <c r="U2723" s="15"/>
      <c r="W2723" s="14"/>
      <c r="X2723" s="18">
        <v>0</v>
      </c>
      <c r="Y2723" s="16">
        <v>0</v>
      </c>
      <c r="Z2723" s="18">
        <f t="shared" si="908"/>
        <v>76649.719999999972</v>
      </c>
      <c r="AA2723" s="15"/>
      <c r="AB2723" s="24"/>
      <c r="AC2723" s="15" t="str">
        <f t="shared" si="906"/>
        <v xml:space="preserve">RIVALSA </v>
      </c>
      <c r="AD2723" s="25"/>
      <c r="AE2723" s="62">
        <f t="shared" si="905"/>
        <v>0</v>
      </c>
      <c r="AF2723" s="63">
        <f t="shared" si="901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909"/>
        <v>0</v>
      </c>
      <c r="AP2723" s="15"/>
      <c r="AR2723" s="14"/>
      <c r="AS2723" s="18"/>
      <c r="AT2723" s="16"/>
      <c r="AU2723" s="18">
        <f t="shared" si="910"/>
        <v>0</v>
      </c>
      <c r="AV2723" s="15"/>
      <c r="AX2723" s="14"/>
      <c r="AY2723" s="18"/>
      <c r="AZ2723" s="16"/>
      <c r="BA2723" s="18">
        <f t="shared" si="911"/>
        <v>0</v>
      </c>
      <c r="BB2723" s="15"/>
      <c r="BD2723" s="14"/>
      <c r="BE2723" s="18"/>
      <c r="BF2723" s="16"/>
      <c r="BG2723" s="18">
        <f t="shared" si="912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100</v>
      </c>
      <c r="D2724" s="16"/>
      <c r="E2724" s="16"/>
      <c r="F2724" s="16"/>
      <c r="G2724" s="16">
        <v>0</v>
      </c>
      <c r="H2724" s="16"/>
      <c r="I2724" s="4"/>
      <c r="J2724" s="14"/>
      <c r="K2724" s="50" t="s">
        <v>98</v>
      </c>
      <c r="L2724" s="107">
        <f t="shared" si="913"/>
        <v>417.81</v>
      </c>
      <c r="M2724" s="16" t="s">
        <v>99</v>
      </c>
      <c r="N2724" s="16">
        <v>1317.5</v>
      </c>
      <c r="O2724" s="16"/>
      <c r="P2724" s="18"/>
      <c r="Q2724" s="14"/>
      <c r="R2724" s="18"/>
      <c r="S2724" s="16">
        <f>G2724</f>
        <v>0</v>
      </c>
      <c r="T2724" s="18">
        <f t="shared" si="907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08"/>
        <v>76649.719999999972</v>
      </c>
      <c r="AA2724" s="15"/>
      <c r="AB2724" s="24"/>
      <c r="AC2724" s="15" t="str">
        <f t="shared" si="906"/>
        <v>COMMERCIALISTA</v>
      </c>
      <c r="AD2724" s="25"/>
      <c r="AE2724" s="62">
        <f t="shared" si="905"/>
        <v>0</v>
      </c>
      <c r="AF2724" s="63">
        <f t="shared" si="901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09"/>
        <v>0</v>
      </c>
      <c r="AP2724" s="15"/>
      <c r="AR2724" s="14"/>
      <c r="AS2724" s="18"/>
      <c r="AT2724" s="16">
        <v>0</v>
      </c>
      <c r="AU2724" s="18">
        <f t="shared" si="910"/>
        <v>0</v>
      </c>
      <c r="AV2724" s="15"/>
      <c r="AX2724" s="14"/>
      <c r="AY2724" s="18"/>
      <c r="AZ2724" s="16">
        <v>0</v>
      </c>
      <c r="BA2724" s="18">
        <f t="shared" si="911"/>
        <v>0</v>
      </c>
      <c r="BB2724" s="15"/>
      <c r="BD2724" s="14"/>
      <c r="BE2724" s="18"/>
      <c r="BF2724" s="16">
        <v>0</v>
      </c>
      <c r="BG2724" s="18">
        <f t="shared" si="912"/>
        <v>0</v>
      </c>
      <c r="BH2724" s="15"/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154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">
        <v>101</v>
      </c>
      <c r="L2725" s="107">
        <f t="shared" si="913"/>
        <v>0</v>
      </c>
      <c r="M2725" s="16" t="s">
        <v>102</v>
      </c>
      <c r="N2725" s="16">
        <v>0</v>
      </c>
      <c r="O2725" s="16"/>
      <c r="P2725" s="18"/>
      <c r="Q2725" s="14"/>
      <c r="R2725" s="18"/>
      <c r="S2725" s="16">
        <f>G2725</f>
        <v>0</v>
      </c>
      <c r="T2725" s="18">
        <f t="shared" si="907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08"/>
        <v>76649.719999999972</v>
      </c>
      <c r="AA2725" s="15"/>
      <c r="AB2725" s="24"/>
      <c r="AC2725" s="15" t="str">
        <f t="shared" si="906"/>
        <v>CASSA PREVIDENZA  AGENTI  + QUOTA GAA</v>
      </c>
      <c r="AD2725" s="25"/>
      <c r="AE2725" s="62">
        <f t="shared" si="905"/>
        <v>0</v>
      </c>
      <c r="AF2725" s="63">
        <f t="shared" si="901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09"/>
        <v>0</v>
      </c>
      <c r="AP2725" s="15"/>
      <c r="AR2725" s="14"/>
      <c r="AS2725" s="18"/>
      <c r="AT2725" s="16">
        <v>0</v>
      </c>
      <c r="AU2725" s="18">
        <f t="shared" si="910"/>
        <v>0</v>
      </c>
      <c r="AV2725" s="15"/>
      <c r="AX2725" s="14"/>
      <c r="AY2725" s="18"/>
      <c r="AZ2725" s="16">
        <v>0</v>
      </c>
      <c r="BA2725" s="18">
        <f t="shared" si="911"/>
        <v>0</v>
      </c>
      <c r="BB2725" s="15"/>
      <c r="BD2725" s="14"/>
      <c r="BE2725" s="18"/>
      <c r="BF2725" s="16">
        <v>0</v>
      </c>
      <c r="BG2725" s="18">
        <f t="shared" si="912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106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">
        <v>104</v>
      </c>
      <c r="L2726" s="107">
        <f t="shared" si="913"/>
        <v>0</v>
      </c>
      <c r="M2726" s="16" t="s">
        <v>105</v>
      </c>
      <c r="N2726" s="16">
        <v>502.49</v>
      </c>
      <c r="O2726" s="16"/>
      <c r="P2726" s="18"/>
      <c r="Q2726" s="14"/>
      <c r="R2726" s="18">
        <f>F2726</f>
        <v>0</v>
      </c>
      <c r="S2726" s="16">
        <v>0</v>
      </c>
      <c r="T2726" s="18">
        <f t="shared" si="907"/>
        <v>97638.799999999988</v>
      </c>
      <c r="U2726" s="15"/>
      <c r="W2726" s="14" t="s">
        <v>194</v>
      </c>
      <c r="X2726" s="18">
        <v>0</v>
      </c>
      <c r="Y2726" s="16"/>
      <c r="Z2726" s="18">
        <f t="shared" si="908"/>
        <v>76649.719999999972</v>
      </c>
      <c r="AA2726" s="15"/>
      <c r="AB2726" s="24"/>
      <c r="AC2726" s="15" t="str">
        <f t="shared" si="906"/>
        <v>GIROCONTO PROVV. GENERALI</v>
      </c>
      <c r="AD2726" s="25"/>
      <c r="AE2726" s="62">
        <f t="shared" si="905"/>
        <v>0</v>
      </c>
      <c r="AF2726" s="63">
        <f t="shared" si="901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09"/>
        <v>0</v>
      </c>
      <c r="AP2726" s="15"/>
      <c r="AR2726" s="14"/>
      <c r="AS2726" s="18"/>
      <c r="AT2726" s="16"/>
      <c r="AU2726" s="18">
        <f t="shared" si="910"/>
        <v>0</v>
      </c>
      <c r="AV2726" s="15"/>
      <c r="AX2726" s="14"/>
      <c r="AY2726" s="18"/>
      <c r="AZ2726" s="16"/>
      <c r="BA2726" s="18">
        <f t="shared" si="911"/>
        <v>0</v>
      </c>
      <c r="BB2726" s="15"/>
      <c r="BD2726" s="14"/>
      <c r="BE2726" s="18">
        <f>H2726</f>
        <v>0</v>
      </c>
      <c r="BF2726" s="16"/>
      <c r="BG2726" s="18">
        <f t="shared" si="912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155</v>
      </c>
      <c r="D2727" s="16"/>
      <c r="E2727" s="16"/>
      <c r="F2727" s="1">
        <v>0</v>
      </c>
      <c r="G2727" s="16">
        <v>0</v>
      </c>
      <c r="H2727" s="16"/>
      <c r="I2727" s="4"/>
      <c r="J2727" s="14"/>
      <c r="K2727" s="50" t="s">
        <v>107</v>
      </c>
      <c r="L2727" s="107">
        <f t="shared" si="913"/>
        <v>390</v>
      </c>
      <c r="M2727" s="16" t="s">
        <v>108</v>
      </c>
      <c r="N2727" s="16">
        <v>0</v>
      </c>
      <c r="O2727" s="16"/>
      <c r="P2727" s="18"/>
      <c r="Q2727" s="14"/>
      <c r="R2727" s="49">
        <f>F2727</f>
        <v>0</v>
      </c>
      <c r="S2727" s="16">
        <v>0</v>
      </c>
      <c r="T2727" s="18">
        <f t="shared" si="907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08"/>
        <v>76649.719999999972</v>
      </c>
      <c r="AA2727" s="15"/>
      <c r="AB2727" s="24"/>
      <c r="AC2727" s="64" t="s">
        <v>156</v>
      </c>
      <c r="AD2727" s="65"/>
      <c r="AE2727" s="65">
        <f t="shared" si="905"/>
        <v>0</v>
      </c>
      <c r="AF2727" s="63">
        <f t="shared" si="901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09"/>
        <v>0</v>
      </c>
      <c r="AP2727" s="15"/>
      <c r="AR2727" s="14"/>
      <c r="AS2727" s="18"/>
      <c r="AT2727" s="16">
        <v>0</v>
      </c>
      <c r="AU2727" s="18">
        <f t="shared" si="910"/>
        <v>0</v>
      </c>
      <c r="AV2727" s="15"/>
      <c r="AX2727" s="14"/>
      <c r="AY2727" s="18"/>
      <c r="AZ2727" s="16">
        <v>0</v>
      </c>
      <c r="BA2727" s="18">
        <f t="shared" si="911"/>
        <v>0</v>
      </c>
      <c r="BB2727" s="15"/>
      <c r="BD2727" s="14"/>
      <c r="BE2727" s="18"/>
      <c r="BF2727" s="16">
        <v>0</v>
      </c>
      <c r="BG2727" s="18">
        <f t="shared" si="912"/>
        <v>0</v>
      </c>
      <c r="BH2727" s="15"/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112</v>
      </c>
      <c r="D2728" s="16"/>
      <c r="E2728" s="16"/>
      <c r="F2728" s="16"/>
      <c r="G2728" s="16">
        <v>0</v>
      </c>
      <c r="H2728" s="16"/>
      <c r="I2728" s="4"/>
      <c r="J2728" s="14"/>
      <c r="K2728" s="50" t="s">
        <v>110</v>
      </c>
      <c r="L2728" s="107">
        <f t="shared" si="913"/>
        <v>631.5</v>
      </c>
      <c r="M2728" s="16" t="s">
        <v>111</v>
      </c>
      <c r="N2728" s="16">
        <v>0</v>
      </c>
      <c r="O2728" s="16"/>
      <c r="P2728" s="18"/>
      <c r="Q2728" s="14"/>
      <c r="R2728" s="18"/>
      <c r="S2728" s="16">
        <f>G2728</f>
        <v>0</v>
      </c>
      <c r="T2728" s="18">
        <f t="shared" si="907"/>
        <v>97638.799999999988</v>
      </c>
      <c r="U2728" s="15" t="s">
        <v>113</v>
      </c>
      <c r="W2728" s="14"/>
      <c r="X2728" s="18"/>
      <c r="Y2728" s="16">
        <v>0</v>
      </c>
      <c r="Z2728" s="18">
        <f t="shared" si="908"/>
        <v>76649.719999999972</v>
      </c>
      <c r="AA2728" s="15"/>
      <c r="AB2728" s="24"/>
      <c r="AC2728" s="15" t="str">
        <f>C2728</f>
        <v>TASSE</v>
      </c>
      <c r="AD2728" s="25"/>
      <c r="AE2728" s="62">
        <f t="shared" si="905"/>
        <v>0</v>
      </c>
      <c r="AF2728" s="63">
        <f t="shared" si="901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09"/>
        <v>0</v>
      </c>
      <c r="AP2728" s="15"/>
      <c r="AR2728" s="14"/>
      <c r="AS2728" s="18">
        <v>0</v>
      </c>
      <c r="AT2728" s="16">
        <v>0</v>
      </c>
      <c r="AU2728" s="18">
        <f t="shared" si="910"/>
        <v>0</v>
      </c>
      <c r="AV2728" s="15"/>
      <c r="AX2728" s="14"/>
      <c r="AY2728" s="18">
        <v>0</v>
      </c>
      <c r="AZ2728" s="16">
        <v>0</v>
      </c>
      <c r="BA2728" s="18">
        <f t="shared" si="911"/>
        <v>0</v>
      </c>
      <c r="BB2728" s="15"/>
      <c r="BD2728" s="14"/>
      <c r="BE2728" s="18">
        <v>0</v>
      </c>
      <c r="BF2728" s="16">
        <v>0</v>
      </c>
      <c r="BG2728" s="18">
        <f t="shared" si="912"/>
        <v>0</v>
      </c>
      <c r="BH2728" s="15"/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114</v>
      </c>
      <c r="D2729" s="16"/>
      <c r="E2729" s="16"/>
      <c r="F2729" s="16">
        <v>0</v>
      </c>
      <c r="G2729" s="16">
        <v>0</v>
      </c>
      <c r="H2729" s="16"/>
      <c r="I2729" s="4"/>
      <c r="J2729" s="14"/>
      <c r="K2729" s="50" t="str">
        <f>K2668</f>
        <v>RIMBORSO CONTANTI SOMMA L. 23/2</v>
      </c>
      <c r="L2729" s="107">
        <f t="shared" si="913"/>
        <v>-41</v>
      </c>
      <c r="M2729" s="16" t="str">
        <f>M2668</f>
        <v>TOTALI SOSPESI NUOVI</v>
      </c>
      <c r="N2729" s="16">
        <f>N2668</f>
        <v>3676.31</v>
      </c>
      <c r="O2729" s="16"/>
      <c r="P2729" s="18"/>
      <c r="Q2729" s="14"/>
      <c r="R2729" s="18"/>
      <c r="S2729" s="16">
        <f>G2729</f>
        <v>0</v>
      </c>
      <c r="T2729" s="18">
        <f t="shared" si="907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08"/>
        <v>76649.719999999972</v>
      </c>
      <c r="AA2729" s="15"/>
      <c r="AB2729" s="24"/>
      <c r="AC2729" s="15" t="str">
        <f>C2729</f>
        <v>PREL.  ACC. PER AMM-  GIGI</v>
      </c>
      <c r="AD2729" s="25"/>
      <c r="AE2729" s="62">
        <f t="shared" si="905"/>
        <v>0</v>
      </c>
      <c r="AF2729" s="63">
        <f t="shared" si="901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09"/>
        <v>0</v>
      </c>
      <c r="AP2729" s="15"/>
      <c r="AR2729" s="14"/>
      <c r="AS2729" s="18">
        <v>0</v>
      </c>
      <c r="AT2729" s="16">
        <v>0</v>
      </c>
      <c r="AU2729" s="18">
        <f t="shared" si="910"/>
        <v>0</v>
      </c>
      <c r="AV2729" s="15"/>
      <c r="AX2729" s="14"/>
      <c r="AY2729" s="18">
        <v>0</v>
      </c>
      <c r="AZ2729" s="16">
        <v>0</v>
      </c>
      <c r="BA2729" s="18">
        <f t="shared" si="911"/>
        <v>0</v>
      </c>
      <c r="BB2729" s="15"/>
      <c r="BD2729" s="14"/>
      <c r="BE2729" s="18">
        <v>0</v>
      </c>
      <c r="BF2729" s="16">
        <v>0</v>
      </c>
      <c r="BG2729" s="18">
        <f t="shared" si="912"/>
        <v>0</v>
      </c>
      <c r="BH2729" s="15"/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115</v>
      </c>
      <c r="D2730" s="16"/>
      <c r="E2730" s="16"/>
      <c r="F2730" s="16">
        <v>0</v>
      </c>
      <c r="G2730" s="16">
        <v>0</v>
      </c>
      <c r="H2730" s="16"/>
      <c r="I2730" s="4"/>
      <c r="J2730" s="14"/>
      <c r="K2730" s="50" t="str">
        <f>K2669</f>
        <v>BONIFICO IN MENO LEGNANO 26/2</v>
      </c>
      <c r="L2730" s="107">
        <f t="shared" si="913"/>
        <v>15</v>
      </c>
      <c r="M2730" s="16">
        <f>M2669</f>
        <v>0</v>
      </c>
      <c r="N2730" s="16">
        <f>N2669</f>
        <v>0</v>
      </c>
      <c r="O2730" s="16"/>
      <c r="P2730" s="18"/>
      <c r="Q2730" s="14"/>
      <c r="R2730" s="18">
        <v>0</v>
      </c>
      <c r="S2730" s="16">
        <f>G2730</f>
        <v>0</v>
      </c>
      <c r="T2730" s="18">
        <f t="shared" si="907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08"/>
        <v>76649.719999999972</v>
      </c>
      <c r="AA2730" s="15"/>
      <c r="AB2730" s="24"/>
      <c r="AC2730" s="15" t="str">
        <f>C2730</f>
        <v>PREL.  ACC. PER AMM-. RENZO</v>
      </c>
      <c r="AD2730" s="25"/>
      <c r="AE2730" s="62">
        <f t="shared" si="905"/>
        <v>0</v>
      </c>
      <c r="AF2730" s="63">
        <f t="shared" si="901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09"/>
        <v>0</v>
      </c>
      <c r="AP2730" s="15"/>
      <c r="AR2730" s="14"/>
      <c r="AS2730" s="18">
        <v>0</v>
      </c>
      <c r="AT2730" s="16"/>
      <c r="AU2730" s="18">
        <f t="shared" si="910"/>
        <v>0</v>
      </c>
      <c r="AV2730" s="15"/>
      <c r="AX2730" s="14"/>
      <c r="AY2730" s="18">
        <v>0</v>
      </c>
      <c r="AZ2730" s="16"/>
      <c r="BA2730" s="18">
        <f t="shared" si="911"/>
        <v>0</v>
      </c>
      <c r="BB2730" s="15"/>
      <c r="BD2730" s="14"/>
      <c r="BE2730" s="18">
        <v>0</v>
      </c>
      <c r="BF2730" s="16"/>
      <c r="BG2730" s="18">
        <f t="shared" si="912"/>
        <v>0</v>
      </c>
      <c r="BH2730" s="15"/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/>
      <c r="B2731" s="15"/>
      <c r="C2731" s="15" t="s">
        <v>116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913"/>
        <v>-0.01</v>
      </c>
      <c r="M2731" s="16" t="s">
        <v>471</v>
      </c>
      <c r="N2731" s="16">
        <f>N2670</f>
        <v>300.5</v>
      </c>
      <c r="O2731" s="16"/>
      <c r="P2731" s="18"/>
      <c r="Q2731" s="14"/>
      <c r="R2731" s="18">
        <v>0</v>
      </c>
      <c r="S2731" s="16">
        <v>0</v>
      </c>
      <c r="T2731" s="18">
        <f t="shared" si="907"/>
        <v>97638.799999999988</v>
      </c>
      <c r="U2731" s="15"/>
      <c r="W2731" s="14"/>
      <c r="X2731" s="18">
        <f>F2731</f>
        <v>0</v>
      </c>
      <c r="Y2731" s="16">
        <v>0</v>
      </c>
      <c r="Z2731" s="18">
        <f t="shared" si="908"/>
        <v>76649.719999999972</v>
      </c>
      <c r="AA2731" s="15" t="str">
        <f>C2731</f>
        <v>VERSAMENTO</v>
      </c>
      <c r="AB2731" s="24"/>
      <c r="AC2731" s="15"/>
      <c r="AD2731" s="25"/>
      <c r="AE2731" s="62"/>
      <c r="AF2731" s="63"/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09"/>
        <v>0</v>
      </c>
      <c r="AP2731" s="15"/>
      <c r="AR2731" s="14"/>
      <c r="AS2731" s="18">
        <v>0</v>
      </c>
      <c r="AT2731" s="16"/>
      <c r="AU2731" s="18">
        <f t="shared" si="910"/>
        <v>0</v>
      </c>
      <c r="AV2731" s="15"/>
      <c r="AX2731" s="14"/>
      <c r="AY2731" s="18">
        <v>0</v>
      </c>
      <c r="AZ2731" s="16"/>
      <c r="BA2731" s="18">
        <f t="shared" si="911"/>
        <v>0</v>
      </c>
      <c r="BB2731" s="15"/>
      <c r="BD2731" s="14"/>
      <c r="BE2731" s="18">
        <v>0</v>
      </c>
      <c r="BF2731" s="16"/>
      <c r="BG2731" s="18">
        <f t="shared" si="912"/>
        <v>0</v>
      </c>
      <c r="BH2731" s="15"/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/>
      <c r="C2732" s="15" t="s">
        <v>116</v>
      </c>
      <c r="D2732" s="16"/>
      <c r="E2732" s="16"/>
      <c r="F2732" s="16">
        <v>0</v>
      </c>
      <c r="G2732" s="16"/>
      <c r="H2732" s="16">
        <v>0</v>
      </c>
      <c r="I2732" s="4"/>
      <c r="J2732" s="14"/>
      <c r="K2732" s="50" t="str">
        <f>K2671</f>
        <v>BONIFICO LEGNANO 27/2</v>
      </c>
      <c r="L2732" s="107">
        <f t="shared" si="913"/>
        <v>184</v>
      </c>
      <c r="M2732" s="16" t="s">
        <v>473</v>
      </c>
      <c r="N2732" s="16">
        <f>N2671</f>
        <v>498</v>
      </c>
      <c r="O2732" s="16"/>
      <c r="P2732" s="18"/>
      <c r="Q2732" s="14"/>
      <c r="R2732" s="18">
        <v>0</v>
      </c>
      <c r="S2732" s="16">
        <v>0</v>
      </c>
      <c r="T2732" s="18">
        <f t="shared" si="907"/>
        <v>97638.799999999988</v>
      </c>
      <c r="U2732" s="15"/>
      <c r="W2732" s="14"/>
      <c r="X2732" s="18">
        <f>F2732</f>
        <v>0</v>
      </c>
      <c r="Y2732" s="16"/>
      <c r="Z2732" s="18">
        <f t="shared" si="908"/>
        <v>76649.719999999972</v>
      </c>
      <c r="AA2732" s="15"/>
      <c r="AB2732" s="24"/>
      <c r="AC2732" s="15"/>
      <c r="AD2732" s="25"/>
      <c r="AE2732" s="62"/>
      <c r="AF2732" s="63"/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09"/>
        <v>0</v>
      </c>
      <c r="AP2732" s="15"/>
      <c r="AR2732" s="14"/>
      <c r="AS2732" s="18">
        <v>0</v>
      </c>
      <c r="AT2732" s="16"/>
      <c r="AU2732" s="18">
        <f t="shared" si="910"/>
        <v>0</v>
      </c>
      <c r="AV2732" s="15"/>
      <c r="AX2732" s="14"/>
      <c r="AY2732" s="18">
        <v>0</v>
      </c>
      <c r="AZ2732" s="16"/>
      <c r="BA2732" s="18">
        <f t="shared" si="911"/>
        <v>0</v>
      </c>
      <c r="BB2732" s="15"/>
      <c r="BD2732" s="14"/>
      <c r="BE2732" s="18">
        <v>0</v>
      </c>
      <c r="BF2732" s="16"/>
      <c r="BG2732" s="18">
        <f t="shared" si="912"/>
        <v>0</v>
      </c>
      <c r="BH2732" s="15"/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/>
      <c r="B2733" s="15"/>
      <c r="C2733" s="15" t="s">
        <v>116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475</v>
      </c>
      <c r="L2733" s="107">
        <f t="shared" si="913"/>
        <v>235.5</v>
      </c>
      <c r="M2733" s="16" t="s">
        <v>476</v>
      </c>
      <c r="N2733" s="16">
        <f>N2672</f>
        <v>-363.5</v>
      </c>
      <c r="O2733" s="16"/>
      <c r="P2733" s="18"/>
      <c r="Q2733" s="14"/>
      <c r="R2733" s="18">
        <v>0</v>
      </c>
      <c r="S2733" s="16">
        <v>0</v>
      </c>
      <c r="T2733" s="18">
        <f t="shared" si="907"/>
        <v>97638.799999999988</v>
      </c>
      <c r="U2733" s="15"/>
      <c r="W2733" s="14"/>
      <c r="X2733" s="18">
        <f>F2733</f>
        <v>0</v>
      </c>
      <c r="Y2733" s="16"/>
      <c r="Z2733" s="18">
        <f t="shared" si="908"/>
        <v>76649.719999999972</v>
      </c>
      <c r="AA2733" s="15"/>
      <c r="AB2733" s="24"/>
      <c r="AC2733" s="15"/>
      <c r="AD2733" s="25"/>
      <c r="AE2733" s="62"/>
      <c r="AF2733" s="63"/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09"/>
        <v>0</v>
      </c>
      <c r="AP2733" s="15"/>
      <c r="AR2733" s="14"/>
      <c r="AS2733" s="18">
        <v>0</v>
      </c>
      <c r="AT2733" s="16"/>
      <c r="AU2733" s="18">
        <f t="shared" si="910"/>
        <v>0</v>
      </c>
      <c r="AV2733" s="15"/>
      <c r="AX2733" s="14"/>
      <c r="AY2733" s="18">
        <v>0</v>
      </c>
      <c r="AZ2733" s="16"/>
      <c r="BA2733" s="18">
        <f t="shared" si="911"/>
        <v>0</v>
      </c>
      <c r="BB2733" s="15"/>
      <c r="BD2733" s="14"/>
      <c r="BE2733" s="18">
        <v>0</v>
      </c>
      <c r="BF2733" s="16"/>
      <c r="BG2733" s="18">
        <f t="shared" si="912"/>
        <v>0</v>
      </c>
      <c r="BH2733" s="15"/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116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>N2673</f>
        <v>64.510000000000005</v>
      </c>
      <c r="O2734" s="16"/>
      <c r="P2734" s="18"/>
      <c r="Q2734" s="14"/>
      <c r="R2734" s="18">
        <v>0</v>
      </c>
      <c r="S2734" s="16">
        <v>0</v>
      </c>
      <c r="T2734" s="18">
        <f t="shared" si="907"/>
        <v>97638.799999999988</v>
      </c>
      <c r="U2734" s="15"/>
      <c r="W2734" s="14"/>
      <c r="X2734" s="18">
        <f>F2734</f>
        <v>0</v>
      </c>
      <c r="Y2734" s="16">
        <v>0</v>
      </c>
      <c r="Z2734" s="18">
        <f t="shared" si="908"/>
        <v>76649.719999999972</v>
      </c>
      <c r="AA2734" s="15" t="str">
        <f>C2734</f>
        <v>VERSAMENTO</v>
      </c>
      <c r="AB2734" s="24"/>
      <c r="AC2734" s="15"/>
      <c r="AD2734" s="25"/>
      <c r="AE2734" s="62"/>
      <c r="AF2734" s="63"/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09"/>
        <v>0</v>
      </c>
      <c r="AP2734" s="15"/>
      <c r="AR2734" s="14"/>
      <c r="AS2734" s="18">
        <v>0</v>
      </c>
      <c r="AT2734" s="16"/>
      <c r="AU2734" s="18">
        <f t="shared" si="910"/>
        <v>0</v>
      </c>
      <c r="AV2734" s="15"/>
      <c r="AX2734" s="14"/>
      <c r="AY2734" s="18">
        <v>0</v>
      </c>
      <c r="AZ2734" s="16"/>
      <c r="BA2734" s="18">
        <f t="shared" si="911"/>
        <v>0</v>
      </c>
      <c r="BB2734" s="15"/>
      <c r="BD2734" s="14"/>
      <c r="BE2734" s="18">
        <v>0</v>
      </c>
      <c r="BF2734" s="16"/>
      <c r="BG2734" s="18">
        <f t="shared" si="912"/>
        <v>0</v>
      </c>
      <c r="BH2734" s="15"/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116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119</v>
      </c>
      <c r="L2735" s="16">
        <f>SUM(L2722:L2734)</f>
        <v>3561.79</v>
      </c>
      <c r="M2735" s="16" t="s">
        <v>477</v>
      </c>
      <c r="N2735" s="16">
        <f>N2674</f>
        <v>0</v>
      </c>
      <c r="O2735" s="16"/>
      <c r="P2735" s="18"/>
      <c r="Q2735" s="14"/>
      <c r="R2735" s="18">
        <v>0</v>
      </c>
      <c r="S2735" s="16"/>
      <c r="T2735" s="18">
        <f t="shared" si="907"/>
        <v>97638.799999999988</v>
      </c>
      <c r="U2735" s="15"/>
      <c r="W2735" s="14"/>
      <c r="X2735" s="18">
        <v>0</v>
      </c>
      <c r="Y2735" s="16"/>
      <c r="Z2735" s="18">
        <f t="shared" si="908"/>
        <v>76649.719999999972</v>
      </c>
      <c r="AA2735" s="15" t="str">
        <f>C2735</f>
        <v>VERSAMENTO</v>
      </c>
      <c r="AB2735" s="24"/>
      <c r="AC2735" s="15"/>
      <c r="AD2735" s="25"/>
      <c r="AE2735" s="62"/>
      <c r="AF2735" s="63"/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09"/>
        <v>0</v>
      </c>
      <c r="AP2735" s="15"/>
      <c r="AR2735" s="14"/>
      <c r="AS2735" s="18">
        <v>0</v>
      </c>
      <c r="AT2735" s="16"/>
      <c r="AU2735" s="18">
        <f t="shared" si="910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911"/>
        <v>0</v>
      </c>
      <c r="BB2735" s="15"/>
      <c r="BD2735" s="14"/>
      <c r="BE2735" s="18">
        <v>0</v>
      </c>
      <c r="BF2735" s="16"/>
      <c r="BG2735" s="18">
        <f t="shared" si="912"/>
        <v>0</v>
      </c>
      <c r="BH2735" s="15"/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175</v>
      </c>
      <c r="D2736" s="16"/>
      <c r="E2736" s="16"/>
      <c r="F2736" s="16"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5995.81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907"/>
        <v>97638.799999999988</v>
      </c>
      <c r="U2736" s="15"/>
      <c r="W2736" s="14"/>
      <c r="X2736" s="18">
        <f>F2736</f>
        <v>0</v>
      </c>
      <c r="Y2736" s="16">
        <f>G2736</f>
        <v>0</v>
      </c>
      <c r="Z2736" s="18">
        <f t="shared" si="908"/>
        <v>76649.719999999972</v>
      </c>
      <c r="AA2736" s="15" t="str">
        <f>C2736</f>
        <v>BONIFICI</v>
      </c>
      <c r="AB2736" s="24"/>
      <c r="AC2736" s="15"/>
      <c r="AD2736" s="25"/>
      <c r="AE2736" s="62"/>
      <c r="AF2736" s="63"/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09"/>
        <v>0</v>
      </c>
      <c r="AP2736" s="15"/>
      <c r="AR2736" s="14"/>
      <c r="AS2736" s="18">
        <v>0</v>
      </c>
      <c r="AT2736" s="16"/>
      <c r="AU2736" s="18">
        <f t="shared" si="910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1"/>
        <v>0</v>
      </c>
      <c r="BB2736" s="15"/>
      <c r="BD2736" s="14"/>
      <c r="BE2736" s="18">
        <v>0</v>
      </c>
      <c r="BF2736" s="16"/>
      <c r="BG2736" s="18">
        <f t="shared" si="912"/>
        <v>0</v>
      </c>
      <c r="BH2736" s="15"/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120</v>
      </c>
      <c r="D2737" s="16"/>
      <c r="E2737" s="16"/>
      <c r="F2737" s="16">
        <v>0</v>
      </c>
      <c r="G2737" s="1">
        <f>F2727</f>
        <v>0</v>
      </c>
      <c r="H2737" s="16">
        <f>G2737-D2628-D2629-D2631</f>
        <v>-77.509999999999991</v>
      </c>
      <c r="I2737" s="4"/>
      <c r="J2737" s="14"/>
      <c r="K2737" s="53">
        <f>A2686</f>
        <v>45351</v>
      </c>
      <c r="L2737" s="3">
        <f>D2686+D2687-E2691+D2688-E2688+D2691-E2686+B2689</f>
        <v>8147.61</v>
      </c>
      <c r="M2737" s="3"/>
      <c r="N2737" s="3"/>
      <c r="O2737" s="16"/>
      <c r="P2737" s="18"/>
      <c r="Q2737" s="14"/>
      <c r="R2737" s="18"/>
      <c r="S2737" s="16"/>
      <c r="T2737" s="18">
        <f t="shared" si="907"/>
        <v>97638.799999999988</v>
      </c>
      <c r="U2737" s="15"/>
      <c r="W2737" s="14"/>
      <c r="X2737" s="18"/>
      <c r="Y2737" s="1">
        <f>G2737</f>
        <v>0</v>
      </c>
      <c r="Z2737" s="18">
        <f t="shared" si="908"/>
        <v>76649.719999999972</v>
      </c>
      <c r="AA2737" s="15" t="str">
        <f>C2737</f>
        <v>PREL .PROVVIGIONI MATURATE</v>
      </c>
      <c r="AB2737" s="24"/>
      <c r="AC2737" s="15" t="s">
        <v>163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09"/>
        <v>0</v>
      </c>
      <c r="AP2737" s="15"/>
      <c r="AR2737" s="14"/>
      <c r="AS2737" s="18"/>
      <c r="AT2737" s="25">
        <v>0</v>
      </c>
      <c r="AU2737" s="18">
        <f t="shared" si="910"/>
        <v>0</v>
      </c>
      <c r="AV2737" s="15"/>
      <c r="AX2737" s="14"/>
      <c r="AY2737" s="18"/>
      <c r="AZ2737" s="25">
        <v>0</v>
      </c>
      <c r="BA2737" s="18">
        <f t="shared" si="911"/>
        <v>0</v>
      </c>
      <c r="BB2737" s="15"/>
      <c r="BD2737" s="14"/>
      <c r="BE2737" s="18"/>
      <c r="BF2737" s="25">
        <v>0</v>
      </c>
      <c r="BG2737" s="18">
        <f t="shared" si="912"/>
        <v>0</v>
      </c>
      <c r="BH2737" s="15"/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121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/>
      <c r="N2738" s="16"/>
      <c r="O2738" s="16"/>
      <c r="P2738" s="18"/>
      <c r="Q2738" s="14"/>
      <c r="R2738" s="18"/>
      <c r="S2738" s="16">
        <f>G2738</f>
        <v>0</v>
      </c>
      <c r="T2738" s="18">
        <f t="shared" si="907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08"/>
        <v>76649.719999999972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09"/>
        <v>0</v>
      </c>
      <c r="AP2738" s="15"/>
      <c r="AR2738" s="14"/>
      <c r="AS2738" s="18"/>
      <c r="AT2738" s="16"/>
      <c r="AU2738" s="18">
        <f t="shared" si="910"/>
        <v>0</v>
      </c>
      <c r="AV2738" s="15"/>
      <c r="AX2738" s="14"/>
      <c r="AY2738" s="18"/>
      <c r="AZ2738" s="16"/>
      <c r="BA2738" s="18">
        <f t="shared" si="911"/>
        <v>0</v>
      </c>
      <c r="BB2738" s="15"/>
      <c r="BD2738" s="14"/>
      <c r="BE2738" s="18"/>
      <c r="BF2738" s="16"/>
      <c r="BG2738" s="18">
        <f t="shared" si="912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/>
      <c r="B2739" s="15"/>
      <c r="C2739" s="15" t="s">
        <v>122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07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08"/>
        <v>76649.719999999972</v>
      </c>
      <c r="AA2739" s="15"/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09"/>
        <v>0</v>
      </c>
      <c r="AP2739" s="15"/>
      <c r="AR2739" s="14"/>
      <c r="AS2739" s="18"/>
      <c r="AT2739" s="16">
        <v>0</v>
      </c>
      <c r="AU2739" s="18">
        <f t="shared" si="910"/>
        <v>0</v>
      </c>
      <c r="AV2739" s="15"/>
      <c r="AX2739" s="14"/>
      <c r="AY2739" s="18"/>
      <c r="AZ2739" s="16">
        <v>0</v>
      </c>
      <c r="BA2739" s="18">
        <f t="shared" si="911"/>
        <v>0</v>
      </c>
      <c r="BB2739" s="15"/>
      <c r="BD2739" s="14"/>
      <c r="BE2739" s="18"/>
      <c r="BF2739" s="16">
        <v>0</v>
      </c>
      <c r="BG2739" s="18">
        <f t="shared" si="912"/>
        <v>0</v>
      </c>
      <c r="BH2739" s="15"/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/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123</v>
      </c>
      <c r="L2740" s="3">
        <f>SUM(L2720:L2734)+N2719+L2736+L2737</f>
        <v>191993.72999999992</v>
      </c>
      <c r="M2740" s="3">
        <f>SUM(O2689:O2708)+N2718</f>
        <v>100833.60000000001</v>
      </c>
      <c r="N2740" s="16"/>
      <c r="O2740" s="16"/>
      <c r="P2740" s="18"/>
      <c r="Q2740" s="14"/>
      <c r="R2740" s="18"/>
      <c r="S2740" s="16">
        <v>0</v>
      </c>
      <c r="T2740" s="18">
        <f t="shared" si="907"/>
        <v>97638.799999999988</v>
      </c>
      <c r="U2740" s="15"/>
      <c r="W2740" s="14"/>
      <c r="X2740" s="18">
        <v>0</v>
      </c>
      <c r="Y2740" s="16">
        <v>0</v>
      </c>
      <c r="Z2740" s="18">
        <f t="shared" si="908"/>
        <v>76649.719999999972</v>
      </c>
      <c r="AA2740" s="15"/>
      <c r="AB2740" s="24"/>
      <c r="AC2740" s="15">
        <f>C2740</f>
        <v>0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119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09"/>
        <v>0</v>
      </c>
      <c r="AP2740" s="15"/>
      <c r="AR2740" s="14"/>
      <c r="AS2740" s="18"/>
      <c r="AT2740" s="16">
        <v>0</v>
      </c>
      <c r="AU2740" s="18">
        <f t="shared" si="910"/>
        <v>0</v>
      </c>
      <c r="AV2740" s="16"/>
      <c r="AX2740" s="14"/>
      <c r="AY2740" s="18"/>
      <c r="AZ2740" s="16">
        <v>0</v>
      </c>
      <c r="BA2740" s="18">
        <f t="shared" si="911"/>
        <v>0</v>
      </c>
      <c r="BB2740" s="15"/>
      <c r="BD2740" s="14"/>
      <c r="BE2740" s="18"/>
      <c r="BF2740" s="16">
        <v>0</v>
      </c>
      <c r="BG2740" s="18">
        <f t="shared" si="912"/>
        <v>0</v>
      </c>
      <c r="BH2740" s="15"/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146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-4463.0499999999993</v>
      </c>
      <c r="J2741" s="14"/>
      <c r="K2741" s="6" t="s">
        <v>124</v>
      </c>
      <c r="L2741" s="3">
        <f>L2740-M2740</f>
        <v>91160.129999999917</v>
      </c>
      <c r="M2741" s="16"/>
      <c r="N2741" s="16"/>
      <c r="O2741" s="16"/>
      <c r="P2741" s="18"/>
      <c r="Q2741" s="14"/>
      <c r="R2741" s="18"/>
      <c r="S2741" s="16">
        <v>0</v>
      </c>
      <c r="T2741" s="18">
        <f t="shared" si="907"/>
        <v>97638.799999999988</v>
      </c>
      <c r="U2741" s="15"/>
      <c r="W2741" s="14"/>
      <c r="X2741" s="18"/>
      <c r="Y2741" s="16">
        <v>0</v>
      </c>
      <c r="Z2741" s="18">
        <f t="shared" si="908"/>
        <v>76649.719999999972</v>
      </c>
      <c r="AA2741" s="15"/>
      <c r="AB2741" s="24"/>
      <c r="AC2741" s="71" t="s">
        <v>201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125</v>
      </c>
      <c r="AI2741" s="26"/>
      <c r="AJ2741" s="25">
        <f>SUM(AJ2687:AJ2740)</f>
        <v>0</v>
      </c>
      <c r="AL2741" s="14"/>
      <c r="AM2741" s="18"/>
      <c r="AN2741" s="16"/>
      <c r="AO2741" s="18">
        <f t="shared" si="909"/>
        <v>0</v>
      </c>
      <c r="AP2741" s="15"/>
      <c r="AR2741" s="14"/>
      <c r="AS2741" s="18"/>
      <c r="AT2741" s="16">
        <v>0</v>
      </c>
      <c r="AU2741" s="18">
        <f t="shared" si="910"/>
        <v>0</v>
      </c>
      <c r="AV2741" s="15"/>
      <c r="AX2741" s="14"/>
      <c r="AY2741" s="18"/>
      <c r="AZ2741" s="16"/>
      <c r="BA2741" s="18">
        <f t="shared" si="911"/>
        <v>0</v>
      </c>
      <c r="BB2741" s="15"/>
      <c r="BD2741" s="14"/>
      <c r="BE2741" s="18"/>
      <c r="BF2741" s="16"/>
      <c r="BG2741" s="18">
        <f t="shared" si="912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148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265917.73999999993</v>
      </c>
      <c r="M2742" s="16"/>
      <c r="N2742" s="16"/>
      <c r="O2742" s="56"/>
      <c r="P2742" s="18"/>
      <c r="Q2742" s="14"/>
      <c r="R2742" s="18"/>
      <c r="S2742" s="16">
        <v>0</v>
      </c>
      <c r="T2742" s="18">
        <f t="shared" si="907"/>
        <v>97638.799999999988</v>
      </c>
      <c r="U2742" s="15"/>
      <c r="W2742" s="14"/>
      <c r="X2742" s="18"/>
      <c r="Y2742" s="16">
        <v>0</v>
      </c>
      <c r="Z2742" s="18">
        <f t="shared" si="908"/>
        <v>76649.719999999972</v>
      </c>
      <c r="AA2742" s="15"/>
      <c r="AB2742" s="24"/>
      <c r="AC2742" s="71" t="s">
        <v>167</v>
      </c>
      <c r="AD2742" s="65"/>
      <c r="AE2742" s="65">
        <f>G2742</f>
        <v>0</v>
      </c>
      <c r="AF2742" s="63">
        <f>AF2681+AD2686+AD2687</f>
        <v>105451.82999999999</v>
      </c>
      <c r="AG2742" s="25"/>
      <c r="AH2742" s="24"/>
      <c r="AI2742" s="26"/>
      <c r="AJ2742" s="25"/>
      <c r="AL2742" s="14"/>
      <c r="AM2742" s="18"/>
      <c r="AN2742" s="16"/>
      <c r="AO2742" s="18">
        <f t="shared" si="909"/>
        <v>0</v>
      </c>
      <c r="AP2742" s="15"/>
      <c r="AR2742" s="14"/>
      <c r="AS2742" s="18"/>
      <c r="AT2742" s="16"/>
      <c r="AU2742" s="18">
        <f t="shared" si="910"/>
        <v>0</v>
      </c>
      <c r="AV2742" s="15"/>
      <c r="AX2742" s="14"/>
      <c r="AY2742" s="18"/>
      <c r="AZ2742" s="16"/>
      <c r="BA2742" s="18">
        <f t="shared" si="911"/>
        <v>0</v>
      </c>
      <c r="BB2742" s="15"/>
      <c r="BD2742" s="14"/>
      <c r="BE2742" s="18"/>
      <c r="BF2742" s="16"/>
      <c r="BG2742" s="18">
        <f t="shared" si="912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105023.19999999997</v>
      </c>
      <c r="B2743" s="44">
        <f>D2691-D2693+B2682</f>
        <v>233.35</v>
      </c>
      <c r="C2743" s="57" t="s">
        <v>127</v>
      </c>
      <c r="D2743" s="44">
        <f>D2686-D2689-E2686+D2682</f>
        <v>123941.14</v>
      </c>
      <c r="E2743" s="44">
        <f>D2687-D2692+E2682</f>
        <v>34653.599999999999</v>
      </c>
      <c r="F2743" s="72">
        <f>D2689+D2690+D2692+F2682-E2690</f>
        <v>27621.469999999998</v>
      </c>
      <c r="G2743" s="81">
        <f>D2689+D2690-E2690+D2692+G2682</f>
        <v>27621.469999999998</v>
      </c>
      <c r="H2743" s="44">
        <f>G2737+G2736+H2682</f>
        <v>31184.519999999997</v>
      </c>
      <c r="I2743" s="79">
        <f>G2743-H2743</f>
        <v>-3563.0499999999993</v>
      </c>
      <c r="J2743" s="58"/>
      <c r="K2743" s="6" t="s">
        <v>128</v>
      </c>
      <c r="L2743" s="3">
        <f>L2741-L2742</f>
        <v>-174757.61000000002</v>
      </c>
      <c r="M2743" s="27" t="s">
        <v>168</v>
      </c>
      <c r="N2743" s="27">
        <f>O2743-L2742</f>
        <v>-171627.31999999995</v>
      </c>
      <c r="O2743" s="44">
        <f>Z2743+AU2743+N2719+SUM(L2722:L2733)+SUM(N2723:N2733)+L2737-D2689-D2692-D2688+E2690</f>
        <v>94290.419999999969</v>
      </c>
      <c r="P2743" s="18"/>
      <c r="Q2743" s="58"/>
      <c r="R2743" s="59"/>
      <c r="S2743" s="44"/>
      <c r="T2743" s="59">
        <f t="shared" si="907"/>
        <v>97638.799999999988</v>
      </c>
      <c r="U2743" s="57"/>
      <c r="W2743" s="58"/>
      <c r="X2743" s="59"/>
      <c r="Y2743" s="44"/>
      <c r="Z2743" s="59">
        <f t="shared" si="908"/>
        <v>76649.719999999972</v>
      </c>
      <c r="AA2743" s="57"/>
      <c r="AB2743" s="60"/>
      <c r="AC2743" s="60" t="s">
        <v>129</v>
      </c>
      <c r="AD2743" s="23">
        <f>SUM(AD2686:AD2742)-SUM(AE2686:AE2740)+AD2682</f>
        <v>33706.900000000009</v>
      </c>
      <c r="AE2743" s="23">
        <f>AF2729+AF2730</f>
        <v>11860</v>
      </c>
      <c r="AF2743" s="23">
        <f>AD2743+AE2743</f>
        <v>45566.900000000009</v>
      </c>
      <c r="AG2743" s="23" t="s">
        <v>169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09"/>
        <v>0</v>
      </c>
      <c r="AP2743" s="57"/>
      <c r="AR2743" s="58"/>
      <c r="AS2743" s="59"/>
      <c r="AT2743" s="44"/>
      <c r="AU2743" s="59">
        <f t="shared" si="910"/>
        <v>0</v>
      </c>
      <c r="AV2743" s="57"/>
      <c r="AX2743" s="58"/>
      <c r="AY2743" s="59"/>
      <c r="AZ2743" s="44"/>
      <c r="BA2743" s="59">
        <f t="shared" si="911"/>
        <v>0</v>
      </c>
      <c r="BB2743" s="57"/>
      <c r="BD2743" s="58"/>
      <c r="BE2743" s="59"/>
      <c r="BF2743" s="44"/>
      <c r="BG2743" s="59">
        <f t="shared" si="912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202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49" t="s">
        <v>436</v>
      </c>
    </row>
    <row r="2746" spans="1:69" ht="16.8" customHeight="1" x14ac:dyDescent="0.35">
      <c r="A2746" s="2" t="s">
        <v>0</v>
      </c>
      <c r="B2746" s="2"/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130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170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171</v>
      </c>
      <c r="BP2746" s="8" t="s">
        <v>0</v>
      </c>
      <c r="BQ2746" s="9" t="s">
        <v>172</v>
      </c>
    </row>
    <row r="2747" spans="1:69" ht="16.8" customHeight="1" x14ac:dyDescent="0.35">
      <c r="A2747" s="14">
        <v>45352</v>
      </c>
      <c r="B2747" s="15" t="s">
        <v>173</v>
      </c>
      <c r="C2747" s="15" t="s">
        <v>177</v>
      </c>
      <c r="D2747" s="16">
        <v>7630.99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475.15</v>
      </c>
      <c r="M2747" s="16"/>
      <c r="N2747" s="82">
        <f>L2747+L2748-M2748</f>
        <v>475.15</v>
      </c>
      <c r="O2747" s="80">
        <f>D2750+D2753+D2751-E2751-E2750+O2686</f>
        <v>100016.73</v>
      </c>
      <c r="P2747" s="18"/>
      <c r="Q2747" s="14">
        <f>J2747</f>
        <v>45352</v>
      </c>
      <c r="R2747" s="18"/>
      <c r="S2747" s="16"/>
      <c r="T2747" s="18">
        <f>T2743</f>
        <v>97638.799999999988</v>
      </c>
      <c r="U2747" s="15"/>
      <c r="W2747" s="14">
        <f>A2747</f>
        <v>45352</v>
      </c>
      <c r="X2747" s="18"/>
      <c r="Y2747" s="16"/>
      <c r="Z2747" s="18">
        <f>Z2743</f>
        <v>76649.719999999972</v>
      </c>
      <c r="AA2747" s="15"/>
      <c r="AB2747" s="19">
        <f>A2747</f>
        <v>45352</v>
      </c>
      <c r="AC2747" s="12" t="s">
        <v>25</v>
      </c>
      <c r="AD2747" s="11">
        <f>N2747</f>
        <v>475.15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175</v>
      </c>
      <c r="BM2747" s="88">
        <f>BK2747</f>
        <v>45352</v>
      </c>
      <c r="BN2747" s="24" t="s">
        <v>175</v>
      </c>
      <c r="BO2747" s="24"/>
      <c r="BP2747" s="88">
        <f>BK2747</f>
        <v>45352</v>
      </c>
      <c r="BQ2747" s="124"/>
    </row>
    <row r="2748" spans="1:69" ht="16.8" customHeight="1" x14ac:dyDescent="0.35">
      <c r="A2748" s="15"/>
      <c r="B2748" s="15"/>
      <c r="C2748" s="15" t="s">
        <v>179</v>
      </c>
      <c r="D2748" s="16">
        <v>1342.97</v>
      </c>
      <c r="E2748" s="16"/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14">(R2748-S2748)+T2747</f>
        <v>97638.799999999988</v>
      </c>
      <c r="U2748" s="15"/>
      <c r="W2748" s="14"/>
      <c r="X2748" s="18"/>
      <c r="Y2748" s="16"/>
      <c r="Z2748" s="18">
        <f t="shared" ref="Z2748:Z2779" si="915">(X2748-Y2748)+Z2747</f>
        <v>76649.719999999972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16">(AM2748-AN2748)+AO2747</f>
        <v>0</v>
      </c>
      <c r="AP2748" s="15"/>
      <c r="AR2748" s="14"/>
      <c r="AS2748" s="18"/>
      <c r="AT2748" s="16"/>
      <c r="AU2748" s="18">
        <f t="shared" ref="AU2748:AU2779" si="917">(AS2748-AT2748)+AU2747</f>
        <v>0</v>
      </c>
      <c r="AV2748" s="15"/>
      <c r="AX2748" s="14"/>
      <c r="AY2748" s="18"/>
      <c r="AZ2748" s="16"/>
      <c r="BA2748" s="18">
        <f t="shared" ref="BA2748:BA2779" si="918">(AY2748-AZ2748)+BA2747</f>
        <v>0</v>
      </c>
      <c r="BB2748" s="15"/>
      <c r="BD2748" s="14"/>
      <c r="BE2748" s="18"/>
      <c r="BF2748" s="16"/>
      <c r="BG2748" s="18">
        <f t="shared" ref="BG2748:BG2779" si="919">(BE2748-BF2748)+BG2747</f>
        <v>0</v>
      </c>
      <c r="BH2748" s="15"/>
      <c r="BJ2748" s="86">
        <v>0</v>
      </c>
      <c r="BK2748" s="90"/>
      <c r="BL2748" s="24">
        <v>0</v>
      </c>
      <c r="BM2748" s="91"/>
      <c r="BN2748" s="24">
        <v>0</v>
      </c>
      <c r="BO2748" s="24">
        <v>0</v>
      </c>
      <c r="BP2748" s="91"/>
      <c r="BQ2748" s="124"/>
    </row>
    <row r="2749" spans="1:69" ht="16.8" customHeight="1" x14ac:dyDescent="0.35">
      <c r="A2749" s="15"/>
      <c r="B2749" s="15"/>
      <c r="C2749" s="15" t="s">
        <v>398</v>
      </c>
      <c r="D2749" s="16">
        <v>2024</v>
      </c>
      <c r="E2749" s="16">
        <v>0</v>
      </c>
      <c r="F2749" s="16"/>
      <c r="G2749" s="16"/>
      <c r="H2749" s="103">
        <f>D2750+H2688</f>
        <v>533.74</v>
      </c>
      <c r="I2749" s="4"/>
      <c r="J2749" s="14"/>
      <c r="K2749" s="17" t="s">
        <v>35</v>
      </c>
      <c r="L2749" s="16">
        <f>D2747+D2748+D2749+D2752-D2750-D2751-D2753-D2754-E2749-E2747+B2750</f>
        <v>10546.81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14"/>
        <v>97638.799999999988</v>
      </c>
      <c r="U2749" s="15"/>
      <c r="W2749" s="14"/>
      <c r="X2749" s="18"/>
      <c r="Y2749" s="16"/>
      <c r="Z2749" s="18">
        <f t="shared" si="915"/>
        <v>76649.719999999972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16"/>
        <v>0</v>
      </c>
      <c r="AP2749" s="15"/>
      <c r="AR2749" s="14"/>
      <c r="AS2749" s="18"/>
      <c r="AT2749" s="16"/>
      <c r="AU2749" s="18">
        <f t="shared" si="917"/>
        <v>0</v>
      </c>
      <c r="AV2749" s="15"/>
      <c r="AX2749" s="14"/>
      <c r="AY2749" s="18"/>
      <c r="AZ2749" s="16"/>
      <c r="BA2749" s="18">
        <f t="shared" si="918"/>
        <v>0</v>
      </c>
      <c r="BB2749" s="15"/>
      <c r="BD2749" s="14"/>
      <c r="BE2749" s="18"/>
      <c r="BF2749" s="16"/>
      <c r="BG2749" s="18">
        <f t="shared" si="919"/>
        <v>0</v>
      </c>
      <c r="BH2749" s="15"/>
      <c r="BJ2749" s="86">
        <v>0</v>
      </c>
      <c r="BK2749" s="90"/>
      <c r="BL2749" s="24">
        <v>0</v>
      </c>
      <c r="BM2749" s="91"/>
      <c r="BN2749" s="24">
        <v>0</v>
      </c>
      <c r="BO2749" s="24">
        <v>0</v>
      </c>
      <c r="BP2749" s="91"/>
      <c r="BQ2749" s="124"/>
    </row>
    <row r="2750" spans="1:69" ht="16.8" customHeight="1" x14ac:dyDescent="0.35">
      <c r="A2750" s="15"/>
      <c r="B2750" s="15">
        <v>0</v>
      </c>
      <c r="C2750" s="15" t="s">
        <v>178</v>
      </c>
      <c r="D2750" s="16">
        <v>385.15</v>
      </c>
      <c r="E2750" s="16"/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47.515000000000001</v>
      </c>
      <c r="N2750" s="16">
        <f>G2789</f>
        <v>0</v>
      </c>
      <c r="O2750" s="16">
        <f t="shared" ref="O2750:O2769" si="920">O2689+M2750-N2750</f>
        <v>29461.598000000005</v>
      </c>
      <c r="P2750" s="18">
        <f t="shared" ref="P2750:P2769" si="921">P2689+M2750</f>
        <v>10592.698</v>
      </c>
      <c r="Q2750" s="14"/>
      <c r="R2750" s="18"/>
      <c r="S2750" s="16"/>
      <c r="T2750" s="18">
        <f t="shared" si="914"/>
        <v>97638.799999999988</v>
      </c>
      <c r="U2750" s="15"/>
      <c r="W2750" s="14"/>
      <c r="X2750" s="18"/>
      <c r="Y2750" s="16"/>
      <c r="Z2750" s="18">
        <f t="shared" si="915"/>
        <v>76649.719999999972</v>
      </c>
      <c r="AA2750" s="15"/>
      <c r="AB2750" s="24"/>
      <c r="AC2750" s="24"/>
      <c r="AD2750" s="25"/>
      <c r="AE2750" s="25"/>
      <c r="AF2750" s="25"/>
      <c r="AG2750" s="25"/>
      <c r="AH2750" s="17"/>
      <c r="AI2750" s="16">
        <v>0</v>
      </c>
      <c r="AJ2750" s="25"/>
      <c r="AL2750" s="14"/>
      <c r="AM2750" s="18"/>
      <c r="AN2750" s="16"/>
      <c r="AO2750" s="18">
        <f t="shared" si="916"/>
        <v>0</v>
      </c>
      <c r="AP2750" s="15"/>
      <c r="AR2750" s="14"/>
      <c r="AS2750" s="18"/>
      <c r="AT2750" s="16"/>
      <c r="AU2750" s="18">
        <f t="shared" si="917"/>
        <v>0</v>
      </c>
      <c r="AV2750" s="15"/>
      <c r="AX2750" s="14"/>
      <c r="AY2750" s="18"/>
      <c r="AZ2750" s="16"/>
      <c r="BA2750" s="18">
        <f t="shared" si="918"/>
        <v>0</v>
      </c>
      <c r="BB2750" s="15"/>
      <c r="BD2750" s="14"/>
      <c r="BE2750" s="18"/>
      <c r="BF2750" s="16"/>
      <c r="BG2750" s="18">
        <f t="shared" si="919"/>
        <v>0</v>
      </c>
      <c r="BH2750" s="15"/>
      <c r="BJ2750" s="86">
        <v>0</v>
      </c>
      <c r="BK2750" s="90"/>
      <c r="BL2750" s="24">
        <v>0</v>
      </c>
      <c r="BM2750" s="91"/>
      <c r="BN2750" s="24">
        <v>0</v>
      </c>
      <c r="BO2750" s="24">
        <v>0</v>
      </c>
      <c r="BP2750" s="91"/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399</v>
      </c>
      <c r="D2751" s="16">
        <v>90</v>
      </c>
      <c r="E2751" s="16">
        <v>0</v>
      </c>
      <c r="F2751" s="16"/>
      <c r="G2751" s="16"/>
      <c r="H2751" s="103">
        <f>D2751+H2690</f>
        <v>7078.85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39.770054999999992</v>
      </c>
      <c r="N2751" s="16">
        <f>D2759</f>
        <v>0</v>
      </c>
      <c r="O2751" s="16">
        <f t="shared" si="920"/>
        <v>-34039.611773999997</v>
      </c>
      <c r="P2751" s="18">
        <f t="shared" si="921"/>
        <v>8866.0882259999998</v>
      </c>
      <c r="Q2751" s="14"/>
      <c r="R2751" s="18"/>
      <c r="S2751" s="16"/>
      <c r="T2751" s="18">
        <f t="shared" si="914"/>
        <v>97638.799999999988</v>
      </c>
      <c r="U2751" s="15"/>
      <c r="W2751" s="14"/>
      <c r="X2751" s="18"/>
      <c r="Y2751" s="16"/>
      <c r="Z2751" s="18">
        <f t="shared" si="915"/>
        <v>76649.719999999972</v>
      </c>
      <c r="AA2751" s="15"/>
      <c r="AB2751" s="24"/>
      <c r="AC2751" s="17"/>
      <c r="AD2751" s="25"/>
      <c r="AE2751" s="25"/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16"/>
        <v>0</v>
      </c>
      <c r="AP2751" s="15"/>
      <c r="AR2751" s="14"/>
      <c r="AS2751" s="18"/>
      <c r="AT2751" s="16"/>
      <c r="AU2751" s="18">
        <f t="shared" si="917"/>
        <v>0</v>
      </c>
      <c r="AV2751" s="15"/>
      <c r="AX2751" s="14"/>
      <c r="AY2751" s="18"/>
      <c r="AZ2751" s="16"/>
      <c r="BA2751" s="18">
        <f t="shared" si="918"/>
        <v>0</v>
      </c>
      <c r="BB2751" s="15"/>
      <c r="BD2751" s="14"/>
      <c r="BE2751" s="18"/>
      <c r="BF2751" s="16"/>
      <c r="BG2751" s="18">
        <f t="shared" si="919"/>
        <v>0</v>
      </c>
      <c r="BH2751" s="15"/>
      <c r="BJ2751" s="86">
        <v>0</v>
      </c>
      <c r="BK2751" s="90"/>
      <c r="BL2751" s="24">
        <v>0</v>
      </c>
      <c r="BM2751" s="91"/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183</v>
      </c>
      <c r="D2752" s="16">
        <v>24</v>
      </c>
      <c r="E2752" s="16">
        <v>0</v>
      </c>
      <c r="F2752" s="16"/>
      <c r="G2752" s="16"/>
      <c r="H2752" s="103" t="s">
        <v>44</v>
      </c>
      <c r="I2752" s="77" t="s">
        <v>181</v>
      </c>
      <c r="J2752" s="14"/>
      <c r="K2752" s="15" t="str">
        <f>C2776</f>
        <v>TOT. PAG. IMPIEGATE</v>
      </c>
      <c r="L2752" s="16"/>
      <c r="M2752" s="16">
        <f>15.35*(L2747+L2748-M2748)/100</f>
        <v>72.935524999999998</v>
      </c>
      <c r="N2752" s="16">
        <f>D2776</f>
        <v>0</v>
      </c>
      <c r="O2752" s="16">
        <f t="shared" si="920"/>
        <v>-9342.9085700000014</v>
      </c>
      <c r="P2752" s="18">
        <f t="shared" si="921"/>
        <v>16259.791429999999</v>
      </c>
      <c r="Q2752" s="14"/>
      <c r="R2752" s="18"/>
      <c r="S2752" s="16"/>
      <c r="T2752" s="18">
        <f t="shared" si="914"/>
        <v>97638.799999999988</v>
      </c>
      <c r="U2752" s="15"/>
      <c r="W2752" s="14"/>
      <c r="X2752" s="18"/>
      <c r="Y2752" s="16"/>
      <c r="Z2752" s="18">
        <f t="shared" si="915"/>
        <v>76649.719999999972</v>
      </c>
      <c r="AA2752" s="15"/>
      <c r="AB2752" s="24"/>
      <c r="AC2752" s="17"/>
      <c r="AD2752" s="25"/>
      <c r="AE2752" s="25"/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16"/>
        <v>0</v>
      </c>
      <c r="AP2752" s="15"/>
      <c r="AR2752" s="14"/>
      <c r="AS2752" s="18"/>
      <c r="AT2752" s="16"/>
      <c r="AU2752" s="18">
        <f t="shared" si="917"/>
        <v>0</v>
      </c>
      <c r="AV2752" s="15"/>
      <c r="AX2752" s="14"/>
      <c r="AY2752" s="18"/>
      <c r="AZ2752" s="16"/>
      <c r="BA2752" s="18">
        <f t="shared" si="918"/>
        <v>0</v>
      </c>
      <c r="BB2752" s="15"/>
      <c r="BD2752" s="14"/>
      <c r="BE2752" s="18"/>
      <c r="BF2752" s="16"/>
      <c r="BG2752" s="18">
        <f t="shared" si="919"/>
        <v>0</v>
      </c>
      <c r="BH2752" s="15"/>
      <c r="BJ2752" s="86">
        <v>0</v>
      </c>
      <c r="BK2752" s="90"/>
      <c r="BL2752" s="24">
        <v>0</v>
      </c>
      <c r="BM2752" s="91"/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182</v>
      </c>
      <c r="D2753" s="16">
        <v>0</v>
      </c>
      <c r="E2753" s="16"/>
      <c r="F2753" s="16"/>
      <c r="G2753" s="16"/>
      <c r="H2753" s="103">
        <f>D2753+H2692</f>
        <v>87.32</v>
      </c>
      <c r="I2753" s="78">
        <f>D2750+D2751-E2751+D2753</f>
        <v>475.15</v>
      </c>
      <c r="J2753" s="14"/>
      <c r="K2753" s="15" t="s">
        <v>45</v>
      </c>
      <c r="L2753" s="16"/>
      <c r="M2753" s="16">
        <f>2.6*(L2747+L2748-M2748)/100</f>
        <v>12.353899999999999</v>
      </c>
      <c r="N2753" s="16">
        <f>D2764</f>
        <v>0</v>
      </c>
      <c r="O2753" s="16">
        <f t="shared" si="920"/>
        <v>7745.3014799999992</v>
      </c>
      <c r="P2753" s="18">
        <f t="shared" si="921"/>
        <v>2754.1014800000007</v>
      </c>
      <c r="Q2753" s="14"/>
      <c r="R2753" s="18"/>
      <c r="S2753" s="16"/>
      <c r="T2753" s="18">
        <f t="shared" si="914"/>
        <v>97638.799999999988</v>
      </c>
      <c r="U2753" s="15"/>
      <c r="W2753" s="14"/>
      <c r="X2753" s="18"/>
      <c r="Y2753" s="16"/>
      <c r="Z2753" s="18">
        <f t="shared" si="915"/>
        <v>76649.719999999972</v>
      </c>
      <c r="AA2753" s="15"/>
      <c r="AB2753" s="24"/>
      <c r="AC2753" s="17"/>
      <c r="AD2753" s="25"/>
      <c r="AE2753" s="25"/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16"/>
        <v>0</v>
      </c>
      <c r="AP2753" s="15"/>
      <c r="AR2753" s="14"/>
      <c r="AS2753" s="18"/>
      <c r="AT2753" s="16"/>
      <c r="AU2753" s="18">
        <f t="shared" si="917"/>
        <v>0</v>
      </c>
      <c r="AV2753" s="15"/>
      <c r="AX2753" s="14"/>
      <c r="AY2753" s="18"/>
      <c r="AZ2753" s="16"/>
      <c r="BA2753" s="18">
        <f t="shared" si="918"/>
        <v>0</v>
      </c>
      <c r="BB2753" s="15"/>
      <c r="BD2753" s="14"/>
      <c r="BE2753" s="18"/>
      <c r="BF2753" s="16"/>
      <c r="BG2753" s="18">
        <f t="shared" si="919"/>
        <v>0</v>
      </c>
      <c r="BH2753" s="15"/>
      <c r="BJ2753" s="86">
        <v>0</v>
      </c>
      <c r="BK2753" s="90"/>
      <c r="BL2753" s="24">
        <v>0</v>
      </c>
      <c r="BM2753" s="91"/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183</v>
      </c>
      <c r="D2754" s="16">
        <v>0</v>
      </c>
      <c r="E2754" s="16"/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12.353899999999999</v>
      </c>
      <c r="N2754" s="16">
        <f>G2765+H2765</f>
        <v>0</v>
      </c>
      <c r="O2754" s="16">
        <f t="shared" si="920"/>
        <v>7440.5414800000008</v>
      </c>
      <c r="P2754" s="18">
        <f t="shared" si="921"/>
        <v>2754.1014800000007</v>
      </c>
      <c r="Q2754" s="14"/>
      <c r="R2754" s="18"/>
      <c r="S2754" s="16">
        <f>G2754</f>
        <v>0</v>
      </c>
      <c r="T2754" s="18">
        <f t="shared" si="914"/>
        <v>97638.799999999988</v>
      </c>
      <c r="U2754" s="15" t="str">
        <f>C2754</f>
        <v>Provvigioni TUTELA LEGALE</v>
      </c>
      <c r="W2754" s="14"/>
      <c r="X2754" s="18"/>
      <c r="Y2754" s="16">
        <v>0</v>
      </c>
      <c r="Z2754" s="18">
        <f t="shared" si="915"/>
        <v>76649.719999999972</v>
      </c>
      <c r="AA2754" s="15"/>
      <c r="AB2754" s="24"/>
      <c r="AC2754" s="15" t="str">
        <f>C2754</f>
        <v>Provvigioni TUTELA LEGALE</v>
      </c>
      <c r="AD2754" s="25"/>
      <c r="AE2754" s="62">
        <f>G2754</f>
        <v>0</v>
      </c>
      <c r="AF2754" s="63">
        <f>AE2754+AF2693</f>
        <v>0</v>
      </c>
      <c r="AG2754" s="25"/>
      <c r="AH2754" s="17"/>
      <c r="AI2754" s="16">
        <v>0</v>
      </c>
      <c r="AJ2754" s="25"/>
      <c r="AL2754" s="14"/>
      <c r="AM2754" s="18"/>
      <c r="AN2754" s="16">
        <v>0</v>
      </c>
      <c r="AO2754" s="18">
        <f t="shared" si="916"/>
        <v>0</v>
      </c>
      <c r="AP2754" s="15"/>
      <c r="AR2754" s="14"/>
      <c r="AS2754" s="18"/>
      <c r="AT2754" s="16">
        <v>0</v>
      </c>
      <c r="AU2754" s="18">
        <f t="shared" si="917"/>
        <v>0</v>
      </c>
      <c r="AV2754" s="15"/>
      <c r="AX2754" s="14"/>
      <c r="AY2754" s="18"/>
      <c r="AZ2754" s="16">
        <v>0</v>
      </c>
      <c r="BA2754" s="18">
        <f t="shared" si="918"/>
        <v>0</v>
      </c>
      <c r="BB2754" s="15"/>
      <c r="BD2754" s="14"/>
      <c r="BE2754" s="18"/>
      <c r="BF2754" s="16">
        <v>0</v>
      </c>
      <c r="BG2754" s="18">
        <f t="shared" si="919"/>
        <v>0</v>
      </c>
      <c r="BH2754" s="15"/>
      <c r="BJ2754" s="86">
        <v>0</v>
      </c>
      <c r="BK2754" s="90"/>
      <c r="BL2754" s="24">
        <v>0</v>
      </c>
      <c r="BM2754" s="91"/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184</v>
      </c>
      <c r="D2755" s="16"/>
      <c r="E2755" s="16"/>
      <c r="F2755" s="16"/>
      <c r="G2755" s="16">
        <v>0</v>
      </c>
      <c r="H2755" s="103">
        <f>D2754+H2694</f>
        <v>3142.26</v>
      </c>
      <c r="I2755" s="4"/>
      <c r="J2755" s="14"/>
      <c r="K2755" s="15" t="s">
        <v>50</v>
      </c>
      <c r="L2755" s="16"/>
      <c r="M2755" s="16">
        <f>0.46*(L2747+L2748-M2748)/100</f>
        <v>2.1856899999999997</v>
      </c>
      <c r="N2755" s="16">
        <f>G2769</f>
        <v>0</v>
      </c>
      <c r="O2755" s="16">
        <f t="shared" si="920"/>
        <v>1370.3241080000003</v>
      </c>
      <c r="P2755" s="18">
        <f t="shared" si="921"/>
        <v>487.26410800000008</v>
      </c>
      <c r="Q2755" s="14"/>
      <c r="R2755" s="18"/>
      <c r="S2755" s="16">
        <f>G2755</f>
        <v>0</v>
      </c>
      <c r="T2755" s="18">
        <f t="shared" si="914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15"/>
        <v>76649.719999999972</v>
      </c>
      <c r="AA2755" s="15"/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/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16"/>
        <v>0</v>
      </c>
      <c r="AP2755" s="15"/>
      <c r="AR2755" s="14"/>
      <c r="AS2755" s="18">
        <v>0</v>
      </c>
      <c r="AT2755" s="16">
        <v>0</v>
      </c>
      <c r="AU2755" s="18">
        <f t="shared" si="917"/>
        <v>0</v>
      </c>
      <c r="AV2755" s="15"/>
      <c r="AX2755" s="14"/>
      <c r="AY2755" s="18">
        <v>0</v>
      </c>
      <c r="AZ2755" s="16">
        <v>0</v>
      </c>
      <c r="BA2755" s="18">
        <f t="shared" si="918"/>
        <v>0</v>
      </c>
      <c r="BB2755" s="15"/>
      <c r="BD2755" s="14"/>
      <c r="BE2755" s="18">
        <v>0</v>
      </c>
      <c r="BF2755" s="16">
        <v>0</v>
      </c>
      <c r="BG2755" s="18">
        <f t="shared" si="919"/>
        <v>0</v>
      </c>
      <c r="BH2755" s="15"/>
      <c r="BJ2755" s="86">
        <v>0</v>
      </c>
      <c r="BK2755" s="90"/>
      <c r="BL2755" s="24">
        <v>0</v>
      </c>
      <c r="BM2755" s="91"/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185</v>
      </c>
      <c r="D2756" s="16"/>
      <c r="E2756" s="16"/>
      <c r="F2756" s="16"/>
      <c r="G2756" s="16">
        <v>0</v>
      </c>
      <c r="H2756" s="103"/>
      <c r="I2756" s="4"/>
      <c r="J2756" s="14"/>
      <c r="K2756" s="15" t="s">
        <v>52</v>
      </c>
      <c r="L2756" s="16"/>
      <c r="M2756" s="16">
        <f>0.28*(L2747+L2748-M2748)/100</f>
        <v>1.3304199999999999</v>
      </c>
      <c r="N2756" s="16">
        <f>D2779</f>
        <v>0</v>
      </c>
      <c r="O2756" s="16">
        <f t="shared" si="920"/>
        <v>834.10554400000012</v>
      </c>
      <c r="P2756" s="18">
        <f t="shared" si="921"/>
        <v>296.59554400000002</v>
      </c>
      <c r="Q2756" s="14"/>
      <c r="R2756" s="18"/>
      <c r="S2756" s="16">
        <f>G2756</f>
        <v>0</v>
      </c>
      <c r="T2756" s="18">
        <f t="shared" si="914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15"/>
        <v>76649.719999999972</v>
      </c>
      <c r="AA2756" s="15"/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16"/>
        <v>0</v>
      </c>
      <c r="AP2756" s="15"/>
      <c r="AR2756" s="14"/>
      <c r="AS2756" s="18"/>
      <c r="AT2756" s="16">
        <v>0</v>
      </c>
      <c r="AU2756" s="18">
        <f t="shared" si="917"/>
        <v>0</v>
      </c>
      <c r="AV2756" s="15"/>
      <c r="AX2756" s="14"/>
      <c r="AY2756" s="18"/>
      <c r="AZ2756" s="16">
        <v>0</v>
      </c>
      <c r="BA2756" s="18">
        <f t="shared" si="918"/>
        <v>0</v>
      </c>
      <c r="BB2756" s="15"/>
      <c r="BD2756" s="14"/>
      <c r="BE2756" s="18"/>
      <c r="BF2756" s="16">
        <v>0</v>
      </c>
      <c r="BG2756" s="18">
        <f t="shared" si="919"/>
        <v>0</v>
      </c>
      <c r="BH2756" s="15"/>
      <c r="BJ2756" s="86">
        <v>0</v>
      </c>
      <c r="BK2756" s="90"/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186</v>
      </c>
      <c r="D2757" s="16"/>
      <c r="E2757" s="16"/>
      <c r="F2757" s="16"/>
      <c r="G2757" s="16">
        <v>0</v>
      </c>
      <c r="H2757" s="103"/>
      <c r="I2757" s="4"/>
      <c r="J2757" s="14"/>
      <c r="K2757" s="15" t="str">
        <f>C2767</f>
        <v>Materiale pulizia</v>
      </c>
      <c r="L2757" s="16"/>
      <c r="M2757" s="16">
        <f>0.28*(L2747+L2748-M2748)/100</f>
        <v>1.3304199999999999</v>
      </c>
      <c r="N2757" s="16">
        <f>G2767</f>
        <v>0</v>
      </c>
      <c r="O2757" s="16">
        <f t="shared" si="920"/>
        <v>834.10554400000012</v>
      </c>
      <c r="P2757" s="18">
        <f t="shared" si="921"/>
        <v>296.59554400000002</v>
      </c>
      <c r="Q2757" s="14"/>
      <c r="R2757" s="18"/>
      <c r="S2757" s="16">
        <f>G2757</f>
        <v>0</v>
      </c>
      <c r="T2757" s="18">
        <f t="shared" si="914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15"/>
        <v>76649.719999999972</v>
      </c>
      <c r="AA2757" s="15"/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16"/>
        <v>0</v>
      </c>
      <c r="AP2757" s="15"/>
      <c r="AR2757" s="14"/>
      <c r="AS2757" s="18"/>
      <c r="AT2757" s="16">
        <v>0</v>
      </c>
      <c r="AU2757" s="18">
        <f t="shared" si="917"/>
        <v>0</v>
      </c>
      <c r="AV2757" s="15"/>
      <c r="AX2757" s="14"/>
      <c r="AY2757" s="18"/>
      <c r="AZ2757" s="16">
        <v>0</v>
      </c>
      <c r="BA2757" s="18">
        <f t="shared" si="918"/>
        <v>0</v>
      </c>
      <c r="BB2757" s="15"/>
      <c r="BD2757" s="14"/>
      <c r="BE2757" s="18"/>
      <c r="BF2757" s="16">
        <v>0</v>
      </c>
      <c r="BG2757" s="18">
        <f t="shared" si="919"/>
        <v>0</v>
      </c>
      <c r="BH2757" s="15"/>
      <c r="BJ2757" s="86">
        <v>0</v>
      </c>
      <c r="BK2757" s="90"/>
      <c r="BL2757" s="24"/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187</v>
      </c>
      <c r="D2758" s="16"/>
      <c r="E2758" s="16"/>
      <c r="F2758" s="16"/>
      <c r="G2758" s="16">
        <v>0</v>
      </c>
      <c r="H2758" s="16"/>
      <c r="I2758" s="4"/>
      <c r="J2758" s="14"/>
      <c r="K2758" s="15" t="str">
        <f>C2770</f>
        <v>Pubblicità</v>
      </c>
      <c r="L2758" s="16"/>
      <c r="M2758" s="16">
        <f>0.28*(L2747+L2748-M2748)/100</f>
        <v>1.3304199999999999</v>
      </c>
      <c r="N2758" s="16">
        <f>G2770</f>
        <v>0</v>
      </c>
      <c r="O2758" s="16">
        <f t="shared" si="920"/>
        <v>834.10554400000012</v>
      </c>
      <c r="P2758" s="18">
        <f t="shared" si="921"/>
        <v>296.59554400000002</v>
      </c>
      <c r="Q2758" s="14"/>
      <c r="R2758" s="18"/>
      <c r="S2758" s="16">
        <f>G2758</f>
        <v>0</v>
      </c>
      <c r="T2758" s="18">
        <f t="shared" si="914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15"/>
        <v>76649.719999999972</v>
      </c>
      <c r="AA2758" s="15"/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16"/>
        <v>0</v>
      </c>
      <c r="AP2758" s="15"/>
      <c r="AR2758" s="14"/>
      <c r="AS2758" s="18"/>
      <c r="AT2758" s="16">
        <v>0</v>
      </c>
      <c r="AU2758" s="18">
        <f t="shared" si="917"/>
        <v>0</v>
      </c>
      <c r="AV2758" s="15"/>
      <c r="AX2758" s="14"/>
      <c r="AY2758" s="18"/>
      <c r="AZ2758" s="16">
        <v>0</v>
      </c>
      <c r="BA2758" s="18">
        <f t="shared" si="918"/>
        <v>0</v>
      </c>
      <c r="BB2758" s="15"/>
      <c r="BD2758" s="14"/>
      <c r="BE2758" s="18"/>
      <c r="BF2758" s="16">
        <v>0</v>
      </c>
      <c r="BG2758" s="18">
        <f t="shared" si="919"/>
        <v>0</v>
      </c>
      <c r="BH2758" s="15"/>
      <c r="BJ2758" s="86">
        <v>0</v>
      </c>
      <c r="BK2758" s="90"/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/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2.1856899999999997</v>
      </c>
      <c r="N2759" s="16">
        <f>G2780</f>
        <v>0</v>
      </c>
      <c r="O2759" s="16">
        <f t="shared" si="920"/>
        <v>1370.3241080000003</v>
      </c>
      <c r="P2759" s="18">
        <f t="shared" si="921"/>
        <v>487.26410800000008</v>
      </c>
      <c r="Q2759" s="14"/>
      <c r="R2759" s="18"/>
      <c r="S2759" s="16">
        <v>0</v>
      </c>
      <c r="T2759" s="18">
        <f t="shared" si="914"/>
        <v>97638.799999999988</v>
      </c>
      <c r="U2759" s="15"/>
      <c r="W2759" s="14"/>
      <c r="X2759" s="18"/>
      <c r="Y2759" s="16">
        <v>0</v>
      </c>
      <c r="Z2759" s="18">
        <f t="shared" si="915"/>
        <v>76649.719999999972</v>
      </c>
      <c r="AA2759" s="15"/>
      <c r="AB2759" s="24"/>
      <c r="AC2759" s="15"/>
      <c r="AD2759" s="25"/>
      <c r="AE2759" s="62"/>
      <c r="AF2759" s="63"/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16"/>
        <v>0</v>
      </c>
      <c r="AP2759" s="15"/>
      <c r="AR2759" s="14"/>
      <c r="AS2759" s="18"/>
      <c r="AT2759" s="16">
        <v>0</v>
      </c>
      <c r="AU2759" s="18">
        <f t="shared" si="917"/>
        <v>0</v>
      </c>
      <c r="AV2759" s="15"/>
      <c r="AX2759" s="14"/>
      <c r="AY2759" s="18"/>
      <c r="AZ2759" s="16">
        <v>0</v>
      </c>
      <c r="BA2759" s="18">
        <f t="shared" si="918"/>
        <v>0</v>
      </c>
      <c r="BB2759" s="15"/>
      <c r="BD2759" s="14"/>
      <c r="BE2759" s="18"/>
      <c r="BF2759" s="16">
        <v>0</v>
      </c>
      <c r="BG2759" s="18">
        <f t="shared" si="919"/>
        <v>0</v>
      </c>
      <c r="BH2759" s="15"/>
      <c r="BJ2759" s="86">
        <v>0</v>
      </c>
      <c r="BK2759" s="90"/>
      <c r="BL2759" s="24"/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10842.17</v>
      </c>
      <c r="I2760" s="4"/>
      <c r="J2760" s="14"/>
      <c r="K2760" s="15" t="s">
        <v>188</v>
      </c>
      <c r="L2760" s="16"/>
      <c r="M2760" s="16">
        <f>14.4*(L2747+L2748-M2748)/100</f>
        <v>68.421599999999998</v>
      </c>
      <c r="N2760" s="16">
        <f>G2781</f>
        <v>0</v>
      </c>
      <c r="O2760" s="16">
        <f t="shared" si="920"/>
        <v>14417.635120000003</v>
      </c>
      <c r="P2760" s="18">
        <f t="shared" si="921"/>
        <v>15253.485120000001</v>
      </c>
      <c r="Q2760" s="14"/>
      <c r="R2760" s="18"/>
      <c r="S2760" s="16">
        <v>0</v>
      </c>
      <c r="T2760" s="18">
        <f t="shared" si="914"/>
        <v>97638.799999999988</v>
      </c>
      <c r="U2760" s="15"/>
      <c r="W2760" s="14"/>
      <c r="X2760" s="18"/>
      <c r="Y2760" s="16">
        <v>0</v>
      </c>
      <c r="Z2760" s="18">
        <f t="shared" si="915"/>
        <v>76649.719999999972</v>
      </c>
      <c r="AA2760" s="15" t="str">
        <f>C2760</f>
        <v>Sinistro</v>
      </c>
      <c r="AB2760" s="24"/>
      <c r="AC2760" s="15"/>
      <c r="AD2760" s="25"/>
      <c r="AE2760" s="62"/>
      <c r="AF2760" s="63"/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16"/>
        <v>0</v>
      </c>
      <c r="AP2760" s="15"/>
      <c r="AR2760" s="14"/>
      <c r="AS2760" s="18"/>
      <c r="AT2760" s="16">
        <v>0</v>
      </c>
      <c r="AU2760" s="18">
        <f t="shared" si="917"/>
        <v>0</v>
      </c>
      <c r="AV2760" s="15"/>
      <c r="AX2760" s="14"/>
      <c r="AY2760" s="18"/>
      <c r="AZ2760" s="16">
        <v>0</v>
      </c>
      <c r="BA2760" s="18">
        <f t="shared" si="918"/>
        <v>0</v>
      </c>
      <c r="BB2760" s="15"/>
      <c r="BD2760" s="14"/>
      <c r="BE2760" s="18"/>
      <c r="BF2760" s="16">
        <v>0</v>
      </c>
      <c r="BG2760" s="18">
        <f t="shared" si="919"/>
        <v>0</v>
      </c>
      <c r="BH2760" s="15"/>
      <c r="BJ2760" s="86">
        <v>0</v>
      </c>
      <c r="BK2760" s="90"/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/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6.652099999999999</v>
      </c>
      <c r="N2761" s="16">
        <f>G2782</f>
        <v>0</v>
      </c>
      <c r="O2761" s="16">
        <f t="shared" si="920"/>
        <v>3598.3677200000002</v>
      </c>
      <c r="P2761" s="18">
        <f t="shared" si="921"/>
        <v>1482.9777199999994</v>
      </c>
      <c r="Q2761" s="14"/>
      <c r="R2761" s="18"/>
      <c r="S2761" s="16">
        <v>0</v>
      </c>
      <c r="T2761" s="18">
        <f t="shared" si="914"/>
        <v>97638.799999999988</v>
      </c>
      <c r="U2761" s="15"/>
      <c r="W2761" s="14"/>
      <c r="X2761" s="18"/>
      <c r="Y2761" s="16">
        <v>0</v>
      </c>
      <c r="Z2761" s="18">
        <f t="shared" si="915"/>
        <v>76649.719999999972</v>
      </c>
      <c r="AA2761" s="15"/>
      <c r="AB2761" s="24"/>
      <c r="AC2761" s="64" t="s">
        <v>142</v>
      </c>
      <c r="AD2761" s="65"/>
      <c r="AE2761" s="65">
        <f>H2765</f>
        <v>0</v>
      </c>
      <c r="AF2761" s="63">
        <f t="shared" ref="AF2761:AF2791" si="922">AE2761+AF2700</f>
        <v>0</v>
      </c>
      <c r="AG2761" s="25"/>
      <c r="AH2761" s="24"/>
      <c r="AI2761" s="26"/>
      <c r="AJ2761" s="25">
        <v>0</v>
      </c>
      <c r="AL2761" s="14"/>
      <c r="AM2761" s="18"/>
      <c r="AN2761" s="16">
        <v>0</v>
      </c>
      <c r="AO2761" s="18">
        <f t="shared" si="916"/>
        <v>0</v>
      </c>
      <c r="AP2761" s="15"/>
      <c r="AR2761" s="14"/>
      <c r="AS2761" s="18"/>
      <c r="AT2761" s="16">
        <v>0</v>
      </c>
      <c r="AU2761" s="18">
        <f t="shared" si="917"/>
        <v>0</v>
      </c>
      <c r="AV2761" s="15"/>
      <c r="AX2761" s="14"/>
      <c r="AY2761" s="18"/>
      <c r="AZ2761" s="16">
        <v>0</v>
      </c>
      <c r="BA2761" s="18">
        <f t="shared" si="918"/>
        <v>0</v>
      </c>
      <c r="BB2761" s="15"/>
      <c r="BD2761" s="14"/>
      <c r="BE2761" s="18"/>
      <c r="BF2761" s="16">
        <v>0</v>
      </c>
      <c r="BG2761" s="18">
        <f t="shared" si="919"/>
        <v>0</v>
      </c>
      <c r="BH2761" s="15"/>
      <c r="BJ2761" s="86"/>
      <c r="BK2761" s="86"/>
      <c r="BL2761" s="24"/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/>
      <c r="E2762" s="16"/>
      <c r="F2762" s="16"/>
      <c r="G2762" s="16">
        <v>0</v>
      </c>
      <c r="H2762" s="16"/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0"/>
        <v>0</v>
      </c>
      <c r="P2762" s="18">
        <f t="shared" si="921"/>
        <v>0</v>
      </c>
      <c r="Q2762" s="14"/>
      <c r="R2762" s="18"/>
      <c r="S2762" s="16">
        <f t="shared" ref="S2762:S2769" si="923">G2762</f>
        <v>0</v>
      </c>
      <c r="T2762" s="18">
        <f t="shared" si="914"/>
        <v>97638.799999999988</v>
      </c>
      <c r="U2762" s="15" t="str">
        <f t="shared" ref="U2762:U2772" si="924">C2762</f>
        <v xml:space="preserve">Francobolli    </v>
      </c>
      <c r="W2762" s="14"/>
      <c r="X2762" s="18"/>
      <c r="Y2762" s="16"/>
      <c r="Z2762" s="18">
        <f t="shared" si="915"/>
        <v>76649.719999999972</v>
      </c>
      <c r="AA2762" s="15"/>
      <c r="AB2762" s="24"/>
      <c r="AC2762" s="15" t="str">
        <f t="shared" ref="AC2762:AC2775" si="925">C2762</f>
        <v xml:space="preserve">Francobolli    </v>
      </c>
      <c r="AD2762" s="25"/>
      <c r="AE2762" s="62">
        <f>G2762</f>
        <v>0</v>
      </c>
      <c r="AF2762" s="63">
        <f t="shared" si="922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16"/>
        <v>0</v>
      </c>
      <c r="AP2762" s="15"/>
      <c r="AR2762" s="14"/>
      <c r="AS2762" s="18"/>
      <c r="AT2762" s="16"/>
      <c r="AU2762" s="18">
        <f t="shared" si="917"/>
        <v>0</v>
      </c>
      <c r="AV2762" s="15"/>
      <c r="AX2762" s="14"/>
      <c r="AY2762" s="18"/>
      <c r="AZ2762" s="16"/>
      <c r="BA2762" s="18">
        <f t="shared" si="918"/>
        <v>0</v>
      </c>
      <c r="BB2762" s="15"/>
      <c r="BD2762" s="14"/>
      <c r="BE2762" s="18"/>
      <c r="BF2762" s="16"/>
      <c r="BG2762" s="18">
        <f t="shared" si="919"/>
        <v>0</v>
      </c>
      <c r="BH2762" s="15"/>
      <c r="BJ2762" s="86"/>
      <c r="BK2762" s="86"/>
      <c r="BL2762" s="24"/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143</v>
      </c>
      <c r="D2763" s="16"/>
      <c r="E2763" s="16"/>
      <c r="F2763" s="16"/>
      <c r="G2763" s="16">
        <v>0</v>
      </c>
      <c r="H2763" s="16"/>
      <c r="I2763" s="4"/>
      <c r="J2763" s="14"/>
      <c r="K2763" s="15" t="str">
        <f>C2785</f>
        <v>COMMERCIALISTA</v>
      </c>
      <c r="L2763" s="16"/>
      <c r="M2763" s="16">
        <f>1.86*(L2747+L2748-M2748)/100</f>
        <v>8.83779</v>
      </c>
      <c r="N2763" s="16">
        <f>G2785</f>
        <v>0</v>
      </c>
      <c r="O2763" s="16">
        <f t="shared" si="920"/>
        <v>2011.5018280000004</v>
      </c>
      <c r="P2763" s="18">
        <f t="shared" si="921"/>
        <v>1970.2418280000006</v>
      </c>
      <c r="Q2763" s="14"/>
      <c r="R2763" s="18"/>
      <c r="S2763" s="16">
        <f t="shared" si="923"/>
        <v>0</v>
      </c>
      <c r="T2763" s="18">
        <f t="shared" si="914"/>
        <v>97638.799999999988</v>
      </c>
      <c r="U2763" s="15" t="str">
        <f t="shared" si="924"/>
        <v xml:space="preserve">PAG. FATT. SOMMESE PETROLI </v>
      </c>
      <c r="W2763" s="14"/>
      <c r="X2763" s="18"/>
      <c r="Y2763" s="16">
        <v>0</v>
      </c>
      <c r="Z2763" s="18">
        <f t="shared" si="915"/>
        <v>76649.719999999972</v>
      </c>
      <c r="AA2763" s="15"/>
      <c r="AB2763" s="24"/>
      <c r="AC2763" s="15" t="str">
        <f t="shared" si="925"/>
        <v xml:space="preserve">PAG. FATT. SOMMESE PETROLI </v>
      </c>
      <c r="AD2763" s="25"/>
      <c r="AE2763" s="62">
        <f>G2763</f>
        <v>0</v>
      </c>
      <c r="AF2763" s="63">
        <f t="shared" si="922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16"/>
        <v>0</v>
      </c>
      <c r="AP2763" s="15"/>
      <c r="AR2763" s="14"/>
      <c r="AS2763" s="18"/>
      <c r="AT2763" s="16">
        <v>0</v>
      </c>
      <c r="AU2763" s="18">
        <f t="shared" si="917"/>
        <v>0</v>
      </c>
      <c r="AV2763" s="15"/>
      <c r="AX2763" s="14"/>
      <c r="AY2763" s="18"/>
      <c r="AZ2763" s="16">
        <v>0</v>
      </c>
      <c r="BA2763" s="18">
        <f t="shared" si="918"/>
        <v>0</v>
      </c>
      <c r="BB2763" s="15"/>
      <c r="BD2763" s="14"/>
      <c r="BE2763" s="18"/>
      <c r="BF2763" s="16">
        <v>0</v>
      </c>
      <c r="BG2763" s="18">
        <f t="shared" si="919"/>
        <v>0</v>
      </c>
      <c r="BH2763" s="15"/>
      <c r="BJ2763" s="86"/>
      <c r="BK2763" s="86"/>
      <c r="BL2763" s="24"/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/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3.3260499999999995</v>
      </c>
      <c r="N2764" s="16">
        <f>G2786</f>
        <v>0</v>
      </c>
      <c r="O2764" s="16">
        <f t="shared" si="920"/>
        <v>2085.2688600000001</v>
      </c>
      <c r="P2764" s="18">
        <f t="shared" si="921"/>
        <v>741.4888599999997</v>
      </c>
      <c r="Q2764" s="14"/>
      <c r="R2764" s="18"/>
      <c r="S2764" s="16">
        <f t="shared" si="923"/>
        <v>0</v>
      </c>
      <c r="T2764" s="18">
        <f t="shared" si="914"/>
        <v>97638.799999999988</v>
      </c>
      <c r="U2764" s="15" t="str">
        <f t="shared" si="924"/>
        <v>Benzina auto papa'</v>
      </c>
      <c r="W2764" s="14"/>
      <c r="X2764" s="18"/>
      <c r="Y2764" s="16">
        <v>0</v>
      </c>
      <c r="Z2764" s="18">
        <f t="shared" si="915"/>
        <v>76649.719999999972</v>
      </c>
      <c r="AA2764" s="15"/>
      <c r="AB2764" s="24"/>
      <c r="AC2764" s="15" t="str">
        <f t="shared" si="925"/>
        <v>Benzina auto papa'</v>
      </c>
      <c r="AD2764" s="25"/>
      <c r="AE2764" s="62">
        <f>G2764</f>
        <v>0</v>
      </c>
      <c r="AF2764" s="63">
        <f t="shared" si="922"/>
        <v>0</v>
      </c>
      <c r="AG2764" s="25"/>
      <c r="AH2764" s="24"/>
      <c r="AI2764" s="26">
        <v>0</v>
      </c>
      <c r="AJ2764" s="25"/>
      <c r="AL2764" s="14"/>
      <c r="AM2764" s="18"/>
      <c r="AN2764" s="16">
        <v>0</v>
      </c>
      <c r="AO2764" s="18">
        <f t="shared" si="916"/>
        <v>0</v>
      </c>
      <c r="AP2764" s="15"/>
      <c r="AR2764" s="14"/>
      <c r="AS2764" s="18"/>
      <c r="AT2764" s="16">
        <v>0</v>
      </c>
      <c r="AU2764" s="18">
        <f t="shared" si="917"/>
        <v>0</v>
      </c>
      <c r="AV2764" s="15"/>
      <c r="AX2764" s="14"/>
      <c r="AY2764" s="18"/>
      <c r="AZ2764" s="16">
        <v>0</v>
      </c>
      <c r="BA2764" s="18">
        <f t="shared" si="918"/>
        <v>0</v>
      </c>
      <c r="BB2764" s="15"/>
      <c r="BD2764" s="14"/>
      <c r="BE2764" s="18"/>
      <c r="BF2764" s="16">
        <v>0</v>
      </c>
      <c r="BG2764" s="18">
        <f t="shared" si="919"/>
        <v>0</v>
      </c>
      <c r="BH2764" s="15"/>
      <c r="BJ2764" s="86"/>
      <c r="BK2764" s="86"/>
      <c r="BL2764" s="24"/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144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89.423230000000004</v>
      </c>
      <c r="N2765" s="16">
        <f>G2790</f>
        <v>0</v>
      </c>
      <c r="O2765" s="16">
        <f t="shared" si="920"/>
        <v>26898.007636000009</v>
      </c>
      <c r="P2765" s="18">
        <f t="shared" si="921"/>
        <v>19935.457636000006</v>
      </c>
      <c r="Q2765" s="14"/>
      <c r="R2765" s="18"/>
      <c r="S2765" s="16">
        <f t="shared" si="923"/>
        <v>0</v>
      </c>
      <c r="T2765" s="18">
        <f t="shared" si="914"/>
        <v>97638.799999999988</v>
      </c>
      <c r="U2765" s="15" t="str">
        <f t="shared" si="924"/>
        <v>Spese bancarie</v>
      </c>
      <c r="W2765" s="14"/>
      <c r="X2765" s="18"/>
      <c r="Y2765" s="16">
        <v>0</v>
      </c>
      <c r="Z2765" s="18">
        <f t="shared" si="915"/>
        <v>76649.719999999972</v>
      </c>
      <c r="AA2765" s="15" t="str">
        <f>C2765</f>
        <v>Spese bancarie</v>
      </c>
      <c r="AB2765" s="24"/>
      <c r="AC2765" s="15" t="str">
        <f t="shared" si="925"/>
        <v>Spese bancarie</v>
      </c>
      <c r="AD2765" s="25"/>
      <c r="AE2765" s="62">
        <v>0</v>
      </c>
      <c r="AF2765" s="63">
        <f t="shared" si="922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16"/>
        <v>0</v>
      </c>
      <c r="AP2765" s="15"/>
      <c r="AR2765" s="14"/>
      <c r="AS2765" s="18"/>
      <c r="AT2765" s="16">
        <v>0</v>
      </c>
      <c r="AU2765" s="18">
        <f t="shared" si="917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918"/>
        <v>0</v>
      </c>
      <c r="BB2765" s="15"/>
      <c r="BD2765" s="14"/>
      <c r="BE2765" s="18"/>
      <c r="BF2765" s="16">
        <v>0</v>
      </c>
      <c r="BG2765" s="18">
        <f t="shared" si="919"/>
        <v>0</v>
      </c>
      <c r="BH2765" s="15"/>
      <c r="BJ2765" s="86"/>
      <c r="BK2765" s="86"/>
      <c r="BL2765" s="24"/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/>
      <c r="D2766" s="16"/>
      <c r="E2766" s="16"/>
      <c r="F2766" s="16"/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89.423230000000004</v>
      </c>
      <c r="N2766" s="29">
        <f>G2791</f>
        <v>0</v>
      </c>
      <c r="O2766" s="16">
        <f t="shared" si="920"/>
        <v>40603.977635999981</v>
      </c>
      <c r="P2766" s="18">
        <f t="shared" si="921"/>
        <v>19935.457636000006</v>
      </c>
      <c r="Q2766" s="14"/>
      <c r="R2766" s="18"/>
      <c r="S2766" s="16">
        <f t="shared" si="923"/>
        <v>0</v>
      </c>
      <c r="T2766" s="18">
        <f t="shared" si="914"/>
        <v>97638.799999999988</v>
      </c>
      <c r="U2766" s="15">
        <f t="shared" si="924"/>
        <v>0</v>
      </c>
      <c r="W2766" s="14"/>
      <c r="X2766" s="18"/>
      <c r="Y2766" s="16">
        <v>0</v>
      </c>
      <c r="Z2766" s="18">
        <f t="shared" si="915"/>
        <v>76649.719999999972</v>
      </c>
      <c r="AA2766" s="15"/>
      <c r="AB2766" s="24"/>
      <c r="AC2766" s="15">
        <f t="shared" si="925"/>
        <v>0</v>
      </c>
      <c r="AD2766" s="25"/>
      <c r="AE2766" s="62">
        <f t="shared" ref="AE2766:AE2791" si="926">G2766</f>
        <v>0</v>
      </c>
      <c r="AF2766" s="63">
        <f t="shared" si="922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16"/>
        <v>0</v>
      </c>
      <c r="AP2766" s="15"/>
      <c r="AR2766" s="14"/>
      <c r="AS2766" s="18"/>
      <c r="AT2766" s="16">
        <v>0</v>
      </c>
      <c r="AU2766" s="18">
        <f t="shared" si="917"/>
        <v>0</v>
      </c>
      <c r="AV2766" s="15"/>
      <c r="AX2766" s="14"/>
      <c r="AY2766" s="18"/>
      <c r="AZ2766" s="16">
        <v>0</v>
      </c>
      <c r="BA2766" s="18">
        <f t="shared" si="918"/>
        <v>0</v>
      </c>
      <c r="BB2766" s="15"/>
      <c r="BD2766" s="14"/>
      <c r="BE2766" s="18"/>
      <c r="BF2766" s="16">
        <v>0</v>
      </c>
      <c r="BG2766" s="18">
        <f t="shared" si="919"/>
        <v>0</v>
      </c>
      <c r="BH2766" s="15"/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2.37575</v>
      </c>
      <c r="N2767" s="16">
        <f>G2762</f>
        <v>0</v>
      </c>
      <c r="O2767" s="16">
        <f t="shared" si="920"/>
        <v>1489.4848999999999</v>
      </c>
      <c r="P2767" s="18">
        <f t="shared" si="921"/>
        <v>529.63490000000013</v>
      </c>
      <c r="Q2767" s="14"/>
      <c r="R2767" s="18"/>
      <c r="S2767" s="16">
        <f t="shared" si="923"/>
        <v>0</v>
      </c>
      <c r="T2767" s="18">
        <f t="shared" si="914"/>
        <v>97638.799999999988</v>
      </c>
      <c r="U2767" s="15" t="str">
        <f t="shared" si="924"/>
        <v>Materiale pulizia</v>
      </c>
      <c r="W2767" s="14"/>
      <c r="X2767" s="18"/>
      <c r="Y2767" s="16">
        <v>0</v>
      </c>
      <c r="Z2767" s="18">
        <f t="shared" si="915"/>
        <v>76649.719999999972</v>
      </c>
      <c r="AA2767" s="15"/>
      <c r="AB2767" s="24"/>
      <c r="AC2767" s="15" t="str">
        <f t="shared" si="925"/>
        <v>Materiale pulizia</v>
      </c>
      <c r="AD2767" s="25"/>
      <c r="AE2767" s="62">
        <f t="shared" si="926"/>
        <v>0</v>
      </c>
      <c r="AF2767" s="63">
        <f t="shared" si="922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16"/>
        <v>0</v>
      </c>
      <c r="AP2767" s="15"/>
      <c r="AR2767" s="14"/>
      <c r="AS2767" s="18"/>
      <c r="AT2767" s="16">
        <v>0</v>
      </c>
      <c r="AU2767" s="18">
        <f t="shared" si="917"/>
        <v>0</v>
      </c>
      <c r="AV2767" s="15"/>
      <c r="AX2767" s="14"/>
      <c r="AY2767" s="18"/>
      <c r="AZ2767" s="16">
        <v>0</v>
      </c>
      <c r="BA2767" s="18">
        <f t="shared" si="918"/>
        <v>0</v>
      </c>
      <c r="BB2767" s="15"/>
      <c r="BD2767" s="14"/>
      <c r="BE2767" s="18"/>
      <c r="BF2767" s="16">
        <v>0</v>
      </c>
      <c r="BG2767" s="18">
        <f t="shared" si="919"/>
        <v>0</v>
      </c>
      <c r="BH2767" s="15"/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2.37575</v>
      </c>
      <c r="N2768" s="16">
        <f>G2768</f>
        <v>0</v>
      </c>
      <c r="O2768" s="16">
        <f t="shared" si="920"/>
        <v>-352.79509999999988</v>
      </c>
      <c r="P2768" s="18">
        <f t="shared" si="921"/>
        <v>529.63490000000013</v>
      </c>
      <c r="Q2768" s="14"/>
      <c r="R2768" s="18"/>
      <c r="S2768" s="16">
        <f t="shared" si="923"/>
        <v>0</v>
      </c>
      <c r="T2768" s="18">
        <f t="shared" si="914"/>
        <v>97638.799999999988</v>
      </c>
      <c r="U2768" s="15" t="str">
        <f t="shared" si="924"/>
        <v xml:space="preserve">Assicurazioni </v>
      </c>
      <c r="W2768" s="14"/>
      <c r="X2768" s="18"/>
      <c r="Y2768" s="16">
        <v>0</v>
      </c>
      <c r="Z2768" s="18">
        <f t="shared" si="915"/>
        <v>76649.719999999972</v>
      </c>
      <c r="AA2768" s="15"/>
      <c r="AB2768" s="24"/>
      <c r="AC2768" s="15" t="str">
        <f t="shared" si="925"/>
        <v xml:space="preserve">Assicurazioni </v>
      </c>
      <c r="AD2768" s="25"/>
      <c r="AE2768" s="62">
        <f t="shared" si="926"/>
        <v>0</v>
      </c>
      <c r="AF2768" s="63">
        <f t="shared" si="922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16"/>
        <v>0</v>
      </c>
      <c r="AP2768" s="15"/>
      <c r="AR2768" s="14"/>
      <c r="AS2768" s="18"/>
      <c r="AT2768" s="16">
        <v>0</v>
      </c>
      <c r="AU2768" s="18">
        <f t="shared" si="917"/>
        <v>0</v>
      </c>
      <c r="AV2768" s="15"/>
      <c r="AX2768" s="14"/>
      <c r="AY2768" s="18"/>
      <c r="AZ2768" s="16">
        <v>0</v>
      </c>
      <c r="BA2768" s="18">
        <f t="shared" si="918"/>
        <v>0</v>
      </c>
      <c r="BB2768" s="15"/>
      <c r="BD2768" s="14"/>
      <c r="BE2768" s="18"/>
      <c r="BF2768" s="16">
        <v>0</v>
      </c>
      <c r="BG2768" s="18">
        <f t="shared" si="919"/>
        <v>0</v>
      </c>
      <c r="BH2768" s="15"/>
      <c r="BJ2768" s="86"/>
      <c r="BK2768" s="86"/>
      <c r="BL2768" s="24"/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11.023479999999999</v>
      </c>
      <c r="N2769" s="16">
        <f>H2803+H2802+G2801</f>
        <v>0</v>
      </c>
      <c r="O2769" s="16">
        <f t="shared" si="920"/>
        <v>1494.515936</v>
      </c>
      <c r="P2769" s="18">
        <f t="shared" si="921"/>
        <v>2457.5059359999991</v>
      </c>
      <c r="Q2769" s="14"/>
      <c r="R2769" s="18"/>
      <c r="S2769" s="16">
        <f t="shared" si="923"/>
        <v>0</v>
      </c>
      <c r="T2769" s="18">
        <f t="shared" si="914"/>
        <v>97638.799999999988</v>
      </c>
      <c r="U2769" s="15" t="str">
        <f t="shared" si="924"/>
        <v>Telepass</v>
      </c>
      <c r="W2769" s="14"/>
      <c r="X2769" s="18"/>
      <c r="Y2769" s="16">
        <v>0</v>
      </c>
      <c r="Z2769" s="18">
        <f t="shared" si="915"/>
        <v>76649.719999999972</v>
      </c>
      <c r="AA2769" s="15"/>
      <c r="AB2769" s="24"/>
      <c r="AC2769" s="15" t="str">
        <f t="shared" si="925"/>
        <v>Telepass</v>
      </c>
      <c r="AD2769" s="25"/>
      <c r="AE2769" s="62">
        <f t="shared" si="926"/>
        <v>0</v>
      </c>
      <c r="AF2769" s="63">
        <f t="shared" si="922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16"/>
        <v>0</v>
      </c>
      <c r="AP2769" s="15"/>
      <c r="AR2769" s="14"/>
      <c r="AS2769" s="18"/>
      <c r="AT2769" s="16">
        <v>0</v>
      </c>
      <c r="AU2769" s="18">
        <f t="shared" si="917"/>
        <v>0</v>
      </c>
      <c r="AV2769" s="15"/>
      <c r="AX2769" s="14"/>
      <c r="AY2769" s="18"/>
      <c r="AZ2769" s="16">
        <v>0</v>
      </c>
      <c r="BA2769" s="18">
        <f t="shared" si="918"/>
        <v>0</v>
      </c>
      <c r="BB2769" s="15"/>
      <c r="BD2769" s="14"/>
      <c r="BE2769" s="18"/>
      <c r="BF2769" s="16">
        <v>0</v>
      </c>
      <c r="BG2769" s="18">
        <f t="shared" si="919"/>
        <v>0</v>
      </c>
      <c r="BH2769" s="15"/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/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914"/>
        <v>97638.799999999988</v>
      </c>
      <c r="U2770" s="15" t="str">
        <f t="shared" si="924"/>
        <v>Pubblicità</v>
      </c>
      <c r="W2770" s="14"/>
      <c r="X2770" s="18"/>
      <c r="Y2770" s="16">
        <v>0</v>
      </c>
      <c r="Z2770" s="18">
        <f t="shared" si="915"/>
        <v>76649.719999999972</v>
      </c>
      <c r="AA2770" s="15"/>
      <c r="AB2770" s="24"/>
      <c r="AC2770" s="15" t="str">
        <f t="shared" si="925"/>
        <v>Pubblicità</v>
      </c>
      <c r="AD2770" s="25"/>
      <c r="AE2770" s="62">
        <f t="shared" si="926"/>
        <v>0</v>
      </c>
      <c r="AF2770" s="63">
        <f t="shared" si="922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16"/>
        <v>0</v>
      </c>
      <c r="AP2770" s="15"/>
      <c r="AR2770" s="14"/>
      <c r="AS2770" s="18"/>
      <c r="AT2770" s="16"/>
      <c r="AU2770" s="18">
        <f t="shared" si="917"/>
        <v>0</v>
      </c>
      <c r="AV2770" s="15"/>
      <c r="AX2770" s="14"/>
      <c r="AY2770" s="18"/>
      <c r="AZ2770" s="16"/>
      <c r="BA2770" s="18">
        <f t="shared" si="918"/>
        <v>0</v>
      </c>
      <c r="BB2770" s="15"/>
      <c r="BD2770" s="14"/>
      <c r="BE2770" s="18"/>
      <c r="BF2770" s="16"/>
      <c r="BG2770" s="18">
        <f t="shared" si="919"/>
        <v>0</v>
      </c>
      <c r="BH2770" s="15"/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145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/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105926.98000000004</v>
      </c>
      <c r="Q2771" s="14"/>
      <c r="R2771" s="18"/>
      <c r="S2771" s="16">
        <f>G2771</f>
        <v>0</v>
      </c>
      <c r="T2771" s="18">
        <f t="shared" si="914"/>
        <v>97638.799999999988</v>
      </c>
      <c r="U2771" s="15" t="str">
        <f t="shared" si="924"/>
        <v xml:space="preserve">PAG. STIP.           MARZIA </v>
      </c>
      <c r="W2771" s="14"/>
      <c r="X2771" s="18"/>
      <c r="Y2771" s="16">
        <v>0</v>
      </c>
      <c r="Z2771" s="18">
        <f t="shared" si="915"/>
        <v>76649.719999999972</v>
      </c>
      <c r="AA2771" s="15"/>
      <c r="AB2771" s="24"/>
      <c r="AC2771" s="15" t="str">
        <f t="shared" si="925"/>
        <v xml:space="preserve">PAG. STIP.           MARZIA </v>
      </c>
      <c r="AD2771" s="25"/>
      <c r="AE2771" s="62">
        <f t="shared" si="926"/>
        <v>0</v>
      </c>
      <c r="AF2771" s="63">
        <f t="shared" si="922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16"/>
        <v>0</v>
      </c>
      <c r="AP2771" s="15"/>
      <c r="AR2771" s="14"/>
      <c r="AS2771" s="18"/>
      <c r="AT2771" s="16">
        <v>0</v>
      </c>
      <c r="AU2771" s="18">
        <f t="shared" si="917"/>
        <v>0</v>
      </c>
      <c r="AV2771" s="15"/>
      <c r="AX2771" s="14"/>
      <c r="AY2771" s="18"/>
      <c r="AZ2771" s="16">
        <v>0</v>
      </c>
      <c r="BA2771" s="18">
        <f t="shared" si="918"/>
        <v>0</v>
      </c>
      <c r="BB2771" s="15"/>
      <c r="BD2771" s="14"/>
      <c r="BE2771" s="18"/>
      <c r="BF2771" s="16">
        <v>0</v>
      </c>
      <c r="BG2771" s="18">
        <f t="shared" si="919"/>
        <v>0</v>
      </c>
      <c r="BH2771" s="15"/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147</v>
      </c>
      <c r="D2772" s="16"/>
      <c r="E2772" s="16">
        <v>0</v>
      </c>
      <c r="F2772" s="16"/>
      <c r="G2772" s="16">
        <v>0</v>
      </c>
      <c r="H2772" s="16"/>
      <c r="I2772" s="4"/>
      <c r="J2772" s="14"/>
      <c r="K2772" s="17"/>
      <c r="L2772" s="16"/>
      <c r="M2772" s="16">
        <v>0</v>
      </c>
      <c r="N2772" s="16" t="s">
        <v>70</v>
      </c>
      <c r="O2772" s="16">
        <f>SUM(L2783:L2794)+L2797</f>
        <v>12915.11</v>
      </c>
      <c r="P2772" s="33">
        <f>SUM(O2750:O2769)</f>
        <v>98753.849999999991</v>
      </c>
      <c r="Q2772" s="14"/>
      <c r="R2772" s="18"/>
      <c r="S2772" s="16">
        <f>G2772</f>
        <v>0</v>
      </c>
      <c r="T2772" s="18">
        <f t="shared" si="914"/>
        <v>97638.799999999988</v>
      </c>
      <c r="U2772" s="15" t="str">
        <f t="shared" si="924"/>
        <v xml:space="preserve">PAG. STIP.           DEBORAH </v>
      </c>
      <c r="W2772" s="14"/>
      <c r="X2772" s="18"/>
      <c r="Y2772" s="16">
        <v>0</v>
      </c>
      <c r="Z2772" s="18">
        <f t="shared" si="915"/>
        <v>76649.719999999972</v>
      </c>
      <c r="AA2772" s="15"/>
      <c r="AB2772" s="24"/>
      <c r="AC2772" s="15" t="str">
        <f t="shared" si="925"/>
        <v xml:space="preserve">PAG. STIP.           DEBORAH </v>
      </c>
      <c r="AD2772" s="25"/>
      <c r="AE2772" s="62">
        <f t="shared" si="926"/>
        <v>0</v>
      </c>
      <c r="AF2772" s="63">
        <f t="shared" si="922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16"/>
        <v>0</v>
      </c>
      <c r="AP2772" s="15"/>
      <c r="AR2772" s="14"/>
      <c r="AS2772" s="18"/>
      <c r="AT2772" s="16">
        <v>0</v>
      </c>
      <c r="AU2772" s="18">
        <f t="shared" si="917"/>
        <v>0</v>
      </c>
      <c r="AV2772" s="15"/>
      <c r="AX2772" s="14"/>
      <c r="AY2772" s="18"/>
      <c r="AZ2772" s="16">
        <v>0</v>
      </c>
      <c r="BA2772" s="18">
        <f t="shared" si="918"/>
        <v>0</v>
      </c>
      <c r="BB2772" s="15"/>
      <c r="BD2772" s="14"/>
      <c r="BE2772" s="18"/>
      <c r="BF2772" s="16">
        <v>0</v>
      </c>
      <c r="BG2772" s="18">
        <f t="shared" si="919"/>
        <v>0</v>
      </c>
      <c r="BH2772" s="15"/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149</v>
      </c>
      <c r="D2773" s="16"/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609.4000000000035</v>
      </c>
      <c r="P2773" s="35">
        <f>O2712+O2713+O2774-F2788-F2787-O2771-O2772</f>
        <v>-11830.559999999998</v>
      </c>
      <c r="Q2773" s="14"/>
      <c r="R2773" s="18"/>
      <c r="S2773" s="16">
        <f>G2773</f>
        <v>0</v>
      </c>
      <c r="T2773" s="18">
        <f t="shared" si="914"/>
        <v>97638.799999999988</v>
      </c>
      <c r="U2773" s="15"/>
      <c r="W2773" s="14"/>
      <c r="X2773" s="18"/>
      <c r="Y2773" s="16"/>
      <c r="Z2773" s="18">
        <f t="shared" si="915"/>
        <v>76649.719999999972</v>
      </c>
      <c r="AA2773" s="15"/>
      <c r="AB2773" s="24"/>
      <c r="AC2773" s="15" t="str">
        <f t="shared" si="925"/>
        <v xml:space="preserve">PAG. STIP.           DORIANA BONIFICO </v>
      </c>
      <c r="AD2773" s="25"/>
      <c r="AE2773" s="62">
        <f t="shared" si="926"/>
        <v>0</v>
      </c>
      <c r="AF2773" s="63">
        <f t="shared" si="922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16"/>
        <v>0</v>
      </c>
      <c r="AP2773" s="15"/>
      <c r="AR2773" s="14"/>
      <c r="AS2773" s="18"/>
      <c r="AT2773" s="16"/>
      <c r="AU2773" s="18">
        <f t="shared" si="917"/>
        <v>0</v>
      </c>
      <c r="AV2773" s="15"/>
      <c r="AX2773" s="14"/>
      <c r="AY2773" s="18"/>
      <c r="AZ2773" s="16"/>
      <c r="BA2773" s="18">
        <f t="shared" si="918"/>
        <v>0</v>
      </c>
      <c r="BB2773" s="15"/>
      <c r="BD2773" s="14"/>
      <c r="BE2773" s="18"/>
      <c r="BF2773" s="16"/>
      <c r="BG2773" s="18">
        <f t="shared" si="919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150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11021.96</v>
      </c>
      <c r="M2774" s="3">
        <f>SUM(M2747:M2773)</f>
        <v>475.15</v>
      </c>
      <c r="N2774" s="16" t="s">
        <v>75</v>
      </c>
      <c r="O2774" s="16">
        <f>N2747-L2748</f>
        <v>475.15</v>
      </c>
      <c r="P2774" s="18"/>
      <c r="Q2774" s="14"/>
      <c r="R2774" s="18"/>
      <c r="S2774" s="16">
        <f>G2774</f>
        <v>0</v>
      </c>
      <c r="T2774" s="18">
        <f t="shared" si="914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15"/>
        <v>76649.719999999972</v>
      </c>
      <c r="AA2774" s="15"/>
      <c r="AB2774" s="24"/>
      <c r="AC2774" s="15" t="str">
        <f t="shared" si="925"/>
        <v xml:space="preserve">PAG. STIP.           STEFANIA  BONIFICO </v>
      </c>
      <c r="AD2774" s="25"/>
      <c r="AE2774" s="62">
        <f t="shared" si="926"/>
        <v>0</v>
      </c>
      <c r="AF2774" s="63">
        <f t="shared" si="922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16"/>
        <v>0</v>
      </c>
      <c r="AP2774" s="15"/>
      <c r="AR2774" s="14"/>
      <c r="AS2774" s="18"/>
      <c r="AT2774" s="16">
        <v>0</v>
      </c>
      <c r="AU2774" s="18">
        <f t="shared" si="917"/>
        <v>0</v>
      </c>
      <c r="AV2774" s="15"/>
      <c r="AX2774" s="14"/>
      <c r="AY2774" s="18"/>
      <c r="AZ2774" s="16">
        <v>0</v>
      </c>
      <c r="BA2774" s="18">
        <f t="shared" si="918"/>
        <v>0</v>
      </c>
      <c r="BB2774" s="15"/>
      <c r="BD2774" s="14"/>
      <c r="BE2774" s="18"/>
      <c r="BF2774" s="16">
        <v>0</v>
      </c>
      <c r="BG2774" s="18">
        <f t="shared" si="919"/>
        <v>0</v>
      </c>
      <c r="BH2774" s="15"/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1367734.6600000001</v>
      </c>
      <c r="M2775" s="3">
        <f>M2715</f>
        <v>1102890.22</v>
      </c>
      <c r="N2775" s="16" t="s">
        <v>77</v>
      </c>
      <c r="O2775" s="36">
        <f>(O2771+O2772)-(O2710+O2711)</f>
        <v>3357.51</v>
      </c>
      <c r="P2775" s="37">
        <f>O2774-O2775</f>
        <v>-2882.36</v>
      </c>
      <c r="Q2775" s="14"/>
      <c r="R2775" s="18"/>
      <c r="S2775" s="16">
        <f>G2775</f>
        <v>0</v>
      </c>
      <c r="T2775" s="18">
        <f t="shared" si="914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15"/>
        <v>76649.719999999972</v>
      </c>
      <c r="AA2775" s="15"/>
      <c r="AB2775" s="24"/>
      <c r="AC2775" s="15" t="str">
        <f t="shared" si="925"/>
        <v>Pagamento contributi impiegate</v>
      </c>
      <c r="AD2775" s="25"/>
      <c r="AE2775" s="62">
        <f t="shared" si="926"/>
        <v>0</v>
      </c>
      <c r="AF2775" s="63">
        <f t="shared" si="922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16"/>
        <v>0</v>
      </c>
      <c r="AP2775" s="15"/>
      <c r="AR2775" s="14"/>
      <c r="AS2775" s="18"/>
      <c r="AT2775" s="16">
        <v>0</v>
      </c>
      <c r="AU2775" s="18">
        <f t="shared" si="917"/>
        <v>0</v>
      </c>
      <c r="AV2775" s="15"/>
      <c r="AX2775" s="14"/>
      <c r="AY2775" s="18"/>
      <c r="AZ2775" s="16">
        <v>0</v>
      </c>
      <c r="BA2775" s="18">
        <f t="shared" si="918"/>
        <v>0</v>
      </c>
      <c r="BB2775" s="15"/>
      <c r="BD2775" s="14"/>
      <c r="BE2775" s="18"/>
      <c r="BF2775" s="16">
        <v>0</v>
      </c>
      <c r="BG2775" s="18">
        <f t="shared" si="919"/>
        <v>0</v>
      </c>
      <c r="BH2775" s="15"/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1378756.62</v>
      </c>
      <c r="M2776" s="3">
        <f>M2774+M2775</f>
        <v>1103365.3699999999</v>
      </c>
      <c r="N2776" s="16" t="s">
        <v>80</v>
      </c>
      <c r="O2776" s="38">
        <f>O2773+O2774-O2775</f>
        <v>-2272.9599999999969</v>
      </c>
      <c r="P2776" s="39">
        <f>O2776-O2773</f>
        <v>-2882.3600000000006</v>
      </c>
      <c r="Q2776" s="14"/>
      <c r="R2776" s="18"/>
      <c r="S2776" s="16">
        <v>0</v>
      </c>
      <c r="T2776" s="18">
        <f t="shared" si="914"/>
        <v>97638.799999999988</v>
      </c>
      <c r="U2776" s="15"/>
      <c r="W2776" s="14"/>
      <c r="X2776" s="18"/>
      <c r="Y2776" s="16"/>
      <c r="Z2776" s="18">
        <f t="shared" si="915"/>
        <v>76649.719999999972</v>
      </c>
      <c r="AA2776" s="15"/>
      <c r="AB2776" s="24"/>
      <c r="AC2776" s="15"/>
      <c r="AD2776" s="25"/>
      <c r="AE2776" s="62">
        <f t="shared" si="926"/>
        <v>0</v>
      </c>
      <c r="AF2776" s="63">
        <f t="shared" si="922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16"/>
        <v>0</v>
      </c>
      <c r="AP2776" s="15"/>
      <c r="AR2776" s="14"/>
      <c r="AS2776" s="18"/>
      <c r="AT2776" s="16"/>
      <c r="AU2776" s="18">
        <f t="shared" si="917"/>
        <v>0</v>
      </c>
      <c r="AV2776" s="15"/>
      <c r="AX2776" s="14"/>
      <c r="AY2776" s="18"/>
      <c r="AZ2776" s="16"/>
      <c r="BA2776" s="18">
        <f t="shared" si="918"/>
        <v>0</v>
      </c>
      <c r="BB2776" s="15"/>
      <c r="BD2776" s="14"/>
      <c r="BE2776" s="18"/>
      <c r="BF2776" s="16"/>
      <c r="BG2776" s="18">
        <f t="shared" si="919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275391.25000000023</v>
      </c>
      <c r="M2777" s="40"/>
      <c r="N2777" s="29" t="s">
        <v>82</v>
      </c>
      <c r="O2777" s="41">
        <f>O2770+O2771+O2772+O2778</f>
        <v>98753.849999999991</v>
      </c>
      <c r="P2777" s="18"/>
      <c r="Q2777" s="14"/>
      <c r="R2777" s="18"/>
      <c r="S2777" s="16">
        <f>G2777</f>
        <v>0</v>
      </c>
      <c r="T2777" s="18">
        <f t="shared" si="914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15"/>
        <v>76649.719999999972</v>
      </c>
      <c r="AA2777" s="15"/>
      <c r="AB2777" s="24"/>
      <c r="AC2777" s="15" t="str">
        <f t="shared" ref="AC2777:AC2787" si="927">C2777</f>
        <v>Pag. Bolletta Telecom  780820</v>
      </c>
      <c r="AD2777" s="25"/>
      <c r="AE2777" s="62">
        <f t="shared" si="926"/>
        <v>0</v>
      </c>
      <c r="AF2777" s="63">
        <f t="shared" si="922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16"/>
        <v>0</v>
      </c>
      <c r="AP2777" s="15"/>
      <c r="AR2777" s="14"/>
      <c r="AS2777" s="18"/>
      <c r="AT2777" s="16">
        <v>0</v>
      </c>
      <c r="AU2777" s="18">
        <f t="shared" si="917"/>
        <v>0</v>
      </c>
      <c r="AV2777" s="15"/>
      <c r="AX2777" s="14"/>
      <c r="AY2777" s="18"/>
      <c r="AZ2777" s="16">
        <v>0</v>
      </c>
      <c r="BA2777" s="18">
        <f t="shared" si="918"/>
        <v>0</v>
      </c>
      <c r="BB2777" s="15"/>
      <c r="BD2777" s="14"/>
      <c r="BE2777" s="18"/>
      <c r="BF2777" s="16">
        <v>0</v>
      </c>
      <c r="BG2777" s="18">
        <f t="shared" si="919"/>
        <v>0</v>
      </c>
      <c r="BH2777" s="15"/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-11800.059999999998</v>
      </c>
      <c r="P2778" s="18"/>
      <c r="Q2778" s="14"/>
      <c r="R2778" s="18"/>
      <c r="S2778" s="16">
        <f>G2778</f>
        <v>0</v>
      </c>
      <c r="T2778" s="18">
        <f t="shared" si="914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15"/>
        <v>76649.719999999972</v>
      </c>
      <c r="AA2778" s="15"/>
      <c r="AB2778" s="24"/>
      <c r="AC2778" s="15" t="str">
        <f t="shared" si="927"/>
        <v>Pag. Bolletta Telecom 780344</v>
      </c>
      <c r="AD2778" s="25"/>
      <c r="AE2778" s="62">
        <f t="shared" si="926"/>
        <v>0</v>
      </c>
      <c r="AF2778" s="63">
        <f t="shared" si="922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16"/>
        <v>0</v>
      </c>
      <c r="AP2778" s="15"/>
      <c r="AR2778" s="14"/>
      <c r="AS2778" s="18"/>
      <c r="AT2778" s="16">
        <v>0</v>
      </c>
      <c r="AU2778" s="18">
        <f t="shared" si="917"/>
        <v>0</v>
      </c>
      <c r="AV2778" s="15"/>
      <c r="AX2778" s="14"/>
      <c r="AY2778" s="18"/>
      <c r="AZ2778" s="16">
        <v>0</v>
      </c>
      <c r="BA2778" s="18">
        <f t="shared" si="918"/>
        <v>0</v>
      </c>
      <c r="BB2778" s="15"/>
      <c r="BD2778" s="14"/>
      <c r="BE2778" s="18"/>
      <c r="BF2778" s="16">
        <v>0</v>
      </c>
      <c r="BG2778" s="18">
        <f t="shared" si="919"/>
        <v>0</v>
      </c>
      <c r="BH2778" s="15"/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914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15"/>
        <v>76649.719999999972</v>
      </c>
      <c r="AA2779" s="15"/>
      <c r="AB2779" s="24"/>
      <c r="AC2779" s="15" t="str">
        <f t="shared" si="927"/>
        <v>Pag. Bolletta Telecom</v>
      </c>
      <c r="AD2779" s="25"/>
      <c r="AE2779" s="62">
        <f t="shared" si="926"/>
        <v>0</v>
      </c>
      <c r="AF2779" s="63">
        <f t="shared" si="922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16"/>
        <v>0</v>
      </c>
      <c r="AP2779" s="15"/>
      <c r="AR2779" s="14"/>
      <c r="AS2779" s="18"/>
      <c r="AT2779" s="16">
        <v>0</v>
      </c>
      <c r="AU2779" s="18">
        <f t="shared" si="917"/>
        <v>0</v>
      </c>
      <c r="AV2779" s="15"/>
      <c r="AX2779" s="14"/>
      <c r="AY2779" s="18"/>
      <c r="AZ2779" s="16">
        <v>0</v>
      </c>
      <c r="BA2779" s="18">
        <f t="shared" si="918"/>
        <v>0</v>
      </c>
      <c r="BB2779" s="15"/>
      <c r="BD2779" s="14"/>
      <c r="BE2779" s="18"/>
      <c r="BF2779" s="16">
        <v>0</v>
      </c>
      <c r="BG2779" s="18">
        <f t="shared" si="919"/>
        <v>0</v>
      </c>
      <c r="BH2779" s="15"/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ref="T2780:T2811" si="928">(R2780-S2780)+T2779</f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11" si="929">(X2780-Y2780)+Z2779</f>
        <v>76649.719999999972</v>
      </c>
      <c r="AA2780" s="15"/>
      <c r="AB2780" s="24"/>
      <c r="AC2780" s="15" t="str">
        <f t="shared" si="927"/>
        <v xml:space="preserve">PAG. BOLLETTA ENEL  </v>
      </c>
      <c r="AD2780" s="25"/>
      <c r="AE2780" s="62">
        <f t="shared" si="926"/>
        <v>0</v>
      </c>
      <c r="AF2780" s="63">
        <f t="shared" si="922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11" si="930">(AM2780-AN2780)+AO2779</f>
        <v>0</v>
      </c>
      <c r="AP2780" s="15"/>
      <c r="AR2780" s="14"/>
      <c r="AS2780" s="18"/>
      <c r="AT2780" s="16">
        <v>0</v>
      </c>
      <c r="AU2780" s="18">
        <f t="shared" ref="AU2780:AU2811" si="931">(AS2780-AT2780)+AU2779</f>
        <v>0</v>
      </c>
      <c r="AV2780" s="15"/>
      <c r="AX2780" s="14"/>
      <c r="AY2780" s="18"/>
      <c r="AZ2780" s="16">
        <v>0</v>
      </c>
      <c r="BA2780" s="18">
        <f t="shared" ref="BA2780:BA2811" si="932">(AY2780-AZ2780)+BA2779</f>
        <v>0</v>
      </c>
      <c r="BB2780" s="15"/>
      <c r="BD2780" s="14"/>
      <c r="BE2780" s="18"/>
      <c r="BF2780" s="16">
        <v>0</v>
      </c>
      <c r="BG2780" s="18">
        <f t="shared" ref="BG2780:BG2811" si="933">(BE2780-BF2780)+BG2779</f>
        <v>0</v>
      </c>
      <c r="BH2780" s="15"/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174288.51999999996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928"/>
        <v>97638.799999999988</v>
      </c>
      <c r="U2781" s="15"/>
      <c r="W2781" s="14"/>
      <c r="X2781" s="18"/>
      <c r="Y2781" s="16">
        <v>0</v>
      </c>
      <c r="Z2781" s="18">
        <f t="shared" si="929"/>
        <v>76649.719999999972</v>
      </c>
      <c r="AA2781" s="15"/>
      <c r="AB2781" s="24"/>
      <c r="AC2781" s="15" t="str">
        <f t="shared" si="927"/>
        <v>Locazione immobili</v>
      </c>
      <c r="AD2781" s="25"/>
      <c r="AE2781" s="62">
        <f t="shared" si="926"/>
        <v>0</v>
      </c>
      <c r="AF2781" s="63">
        <f t="shared" si="922"/>
        <v>9547.4</v>
      </c>
      <c r="AG2781" s="25"/>
      <c r="AH2781" s="24"/>
      <c r="AI2781" s="26">
        <v>0</v>
      </c>
      <c r="AJ2781" s="25"/>
      <c r="AL2781" s="14"/>
      <c r="AM2781" s="18"/>
      <c r="AN2781" s="16">
        <v>0</v>
      </c>
      <c r="AO2781" s="18">
        <f t="shared" si="930"/>
        <v>0</v>
      </c>
      <c r="AP2781" s="15"/>
      <c r="AR2781" s="14"/>
      <c r="AS2781" s="18"/>
      <c r="AT2781" s="16">
        <v>0</v>
      </c>
      <c r="AU2781" s="18">
        <f t="shared" si="931"/>
        <v>0</v>
      </c>
      <c r="AV2781" s="15"/>
      <c r="AX2781" s="14"/>
      <c r="AY2781" s="18"/>
      <c r="AZ2781" s="16">
        <v>0</v>
      </c>
      <c r="BA2781" s="18">
        <f t="shared" si="932"/>
        <v>0</v>
      </c>
      <c r="BB2781" s="15"/>
      <c r="BD2781" s="14"/>
      <c r="BE2781" s="18"/>
      <c r="BF2781" s="16">
        <v>0</v>
      </c>
      <c r="BG2781" s="18">
        <f t="shared" si="933"/>
        <v>0</v>
      </c>
      <c r="BH2781" s="15"/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928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29"/>
        <v>76649.719999999972</v>
      </c>
      <c r="AA2782" s="15"/>
      <c r="AB2782" s="24"/>
      <c r="AC2782" s="15" t="str">
        <f t="shared" si="927"/>
        <v>Spese condominiali</v>
      </c>
      <c r="AD2782" s="25"/>
      <c r="AE2782" s="62">
        <f t="shared" si="926"/>
        <v>0</v>
      </c>
      <c r="AF2782" s="63">
        <f t="shared" si="922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0"/>
        <v>0</v>
      </c>
      <c r="AP2782" s="15"/>
      <c r="AR2782" s="14"/>
      <c r="AS2782" s="18"/>
      <c r="AT2782" s="16">
        <v>0</v>
      </c>
      <c r="AU2782" s="18">
        <f t="shared" si="931"/>
        <v>0</v>
      </c>
      <c r="AV2782" s="15"/>
      <c r="AX2782" s="14"/>
      <c r="AY2782" s="18"/>
      <c r="AZ2782" s="16">
        <v>0</v>
      </c>
      <c r="BA2782" s="18">
        <f t="shared" si="932"/>
        <v>0</v>
      </c>
      <c r="BB2782" s="15"/>
      <c r="BD2782" s="14"/>
      <c r="BE2782" s="18"/>
      <c r="BF2782" s="16">
        <v>0</v>
      </c>
      <c r="BG2782" s="18">
        <f t="shared" si="933"/>
        <v>0</v>
      </c>
      <c r="BH2782" s="15"/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28"/>
        <v>97638.799999999988</v>
      </c>
      <c r="U2783" s="15"/>
      <c r="W2783" s="14"/>
      <c r="X2783" s="18"/>
      <c r="Y2783" s="16"/>
      <c r="Z2783" s="18">
        <f t="shared" si="929"/>
        <v>76649.719999999972</v>
      </c>
      <c r="AA2783" s="15"/>
      <c r="AB2783" s="24"/>
      <c r="AC2783" s="15" t="str">
        <f t="shared" si="927"/>
        <v>TOT. SPESE AFFITTO  TEL. LUCE</v>
      </c>
      <c r="AD2783" s="25"/>
      <c r="AE2783" s="62">
        <f t="shared" si="926"/>
        <v>0</v>
      </c>
      <c r="AF2783" s="63">
        <f t="shared" si="922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0"/>
        <v>0</v>
      </c>
      <c r="AP2783" s="15"/>
      <c r="AR2783" s="14"/>
      <c r="AS2783" s="18"/>
      <c r="AT2783" s="16"/>
      <c r="AU2783" s="18">
        <f t="shared" si="931"/>
        <v>0</v>
      </c>
      <c r="AV2783" s="15"/>
      <c r="AX2783" s="14"/>
      <c r="AY2783" s="18"/>
      <c r="AZ2783" s="16"/>
      <c r="BA2783" s="18">
        <f t="shared" si="932"/>
        <v>0</v>
      </c>
      <c r="BB2783" s="15"/>
      <c r="BD2783" s="14"/>
      <c r="BE2783" s="18"/>
      <c r="BF2783" s="16"/>
      <c r="BG2783" s="18">
        <f t="shared" si="933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97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95</v>
      </c>
      <c r="L2784" s="107">
        <f t="shared" ref="L2784:L2794" si="934">L2723</f>
        <v>1614.49</v>
      </c>
      <c r="M2784" s="16" t="s">
        <v>96</v>
      </c>
      <c r="N2784" s="16">
        <v>2715.01</v>
      </c>
      <c r="O2784" s="16"/>
      <c r="P2784" s="18"/>
      <c r="Q2784" s="14"/>
      <c r="R2784" s="18"/>
      <c r="S2784" s="16">
        <f>G2784</f>
        <v>0</v>
      </c>
      <c r="T2784" s="18">
        <f t="shared" si="928"/>
        <v>97638.799999999988</v>
      </c>
      <c r="U2784" s="15"/>
      <c r="W2784" s="14"/>
      <c r="X2784" s="18">
        <v>0</v>
      </c>
      <c r="Y2784" s="16">
        <v>0</v>
      </c>
      <c r="Z2784" s="18">
        <f t="shared" si="929"/>
        <v>76649.719999999972</v>
      </c>
      <c r="AA2784" s="15"/>
      <c r="AB2784" s="24"/>
      <c r="AC2784" s="15" t="str">
        <f t="shared" si="927"/>
        <v xml:space="preserve">RIVALSA </v>
      </c>
      <c r="AD2784" s="25"/>
      <c r="AE2784" s="62">
        <f t="shared" si="926"/>
        <v>0</v>
      </c>
      <c r="AF2784" s="63">
        <f t="shared" si="922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930"/>
        <v>0</v>
      </c>
      <c r="AP2784" s="15"/>
      <c r="AR2784" s="14"/>
      <c r="AS2784" s="18"/>
      <c r="AT2784" s="16"/>
      <c r="AU2784" s="18">
        <f t="shared" si="931"/>
        <v>0</v>
      </c>
      <c r="AV2784" s="15"/>
      <c r="AX2784" s="14"/>
      <c r="AY2784" s="18"/>
      <c r="AZ2784" s="16"/>
      <c r="BA2784" s="18">
        <f t="shared" si="932"/>
        <v>0</v>
      </c>
      <c r="BB2784" s="15"/>
      <c r="BD2784" s="14"/>
      <c r="BE2784" s="18"/>
      <c r="BF2784" s="16"/>
      <c r="BG2784" s="18">
        <f t="shared" si="933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100</v>
      </c>
      <c r="D2785" s="16"/>
      <c r="E2785" s="16"/>
      <c r="F2785" s="16"/>
      <c r="G2785" s="16">
        <v>0</v>
      </c>
      <c r="H2785" s="16"/>
      <c r="I2785" s="4"/>
      <c r="J2785" s="14"/>
      <c r="K2785" s="50" t="s">
        <v>98</v>
      </c>
      <c r="L2785" s="107">
        <f t="shared" si="934"/>
        <v>417.81</v>
      </c>
      <c r="M2785" s="16" t="s">
        <v>99</v>
      </c>
      <c r="N2785" s="16">
        <v>257</v>
      </c>
      <c r="O2785" s="16"/>
      <c r="P2785" s="18"/>
      <c r="Q2785" s="14"/>
      <c r="R2785" s="18"/>
      <c r="S2785" s="16">
        <f>G2785</f>
        <v>0</v>
      </c>
      <c r="T2785" s="18">
        <f t="shared" si="928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29"/>
        <v>76649.719999999972</v>
      </c>
      <c r="AA2785" s="15"/>
      <c r="AB2785" s="24"/>
      <c r="AC2785" s="15" t="str">
        <f t="shared" si="927"/>
        <v>COMMERCIALISTA</v>
      </c>
      <c r="AD2785" s="25"/>
      <c r="AE2785" s="62">
        <f t="shared" si="926"/>
        <v>0</v>
      </c>
      <c r="AF2785" s="63">
        <f t="shared" si="922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0"/>
        <v>0</v>
      </c>
      <c r="AP2785" s="15"/>
      <c r="AR2785" s="14"/>
      <c r="AS2785" s="18"/>
      <c r="AT2785" s="16">
        <v>0</v>
      </c>
      <c r="AU2785" s="18">
        <f t="shared" si="931"/>
        <v>0</v>
      </c>
      <c r="AV2785" s="15"/>
      <c r="AX2785" s="14"/>
      <c r="AY2785" s="18"/>
      <c r="AZ2785" s="16">
        <v>0</v>
      </c>
      <c r="BA2785" s="18">
        <f t="shared" si="932"/>
        <v>0</v>
      </c>
      <c r="BB2785" s="15"/>
      <c r="BD2785" s="14"/>
      <c r="BE2785" s="18"/>
      <c r="BF2785" s="16">
        <v>0</v>
      </c>
      <c r="BG2785" s="18">
        <f t="shared" si="933"/>
        <v>0</v>
      </c>
      <c r="BH2785" s="15"/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154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">
        <v>101</v>
      </c>
      <c r="L2786" s="107">
        <f t="shared" si="934"/>
        <v>0</v>
      </c>
      <c r="M2786" s="16" t="s">
        <v>102</v>
      </c>
      <c r="N2786" s="16">
        <v>0</v>
      </c>
      <c r="O2786" s="16"/>
      <c r="P2786" s="18"/>
      <c r="Q2786" s="14"/>
      <c r="R2786" s="18"/>
      <c r="S2786" s="16">
        <f>G2786</f>
        <v>0</v>
      </c>
      <c r="T2786" s="18">
        <f t="shared" si="928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29"/>
        <v>76649.719999999972</v>
      </c>
      <c r="AA2786" s="15"/>
      <c r="AB2786" s="24"/>
      <c r="AC2786" s="15" t="str">
        <f t="shared" si="927"/>
        <v>CASSA PREVIDENZA  AGENTI  + QUOTA GAA</v>
      </c>
      <c r="AD2786" s="25"/>
      <c r="AE2786" s="62">
        <f t="shared" si="926"/>
        <v>0</v>
      </c>
      <c r="AF2786" s="63">
        <f t="shared" si="922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0"/>
        <v>0</v>
      </c>
      <c r="AP2786" s="15"/>
      <c r="AR2786" s="14"/>
      <c r="AS2786" s="18"/>
      <c r="AT2786" s="16">
        <v>0</v>
      </c>
      <c r="AU2786" s="18">
        <f t="shared" si="931"/>
        <v>0</v>
      </c>
      <c r="AV2786" s="15"/>
      <c r="AX2786" s="14"/>
      <c r="AY2786" s="18"/>
      <c r="AZ2786" s="16">
        <v>0</v>
      </c>
      <c r="BA2786" s="18">
        <f t="shared" si="932"/>
        <v>0</v>
      </c>
      <c r="BB2786" s="15"/>
      <c r="BD2786" s="14"/>
      <c r="BE2786" s="18"/>
      <c r="BF2786" s="16">
        <v>0</v>
      </c>
      <c r="BG2786" s="18">
        <f t="shared" si="933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106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">
        <v>104</v>
      </c>
      <c r="L2787" s="107">
        <f t="shared" si="934"/>
        <v>0</v>
      </c>
      <c r="M2787" s="16" t="s">
        <v>105</v>
      </c>
      <c r="N2787" s="16">
        <v>2115.4899999999998</v>
      </c>
      <c r="O2787" s="16"/>
      <c r="P2787" s="18"/>
      <c r="Q2787" s="14"/>
      <c r="R2787" s="18">
        <f>F2787</f>
        <v>0</v>
      </c>
      <c r="S2787" s="16">
        <v>0</v>
      </c>
      <c r="T2787" s="18">
        <f t="shared" si="928"/>
        <v>97638.799999999988</v>
      </c>
      <c r="U2787" s="15"/>
      <c r="W2787" s="14" t="s">
        <v>194</v>
      </c>
      <c r="X2787" s="18">
        <v>0</v>
      </c>
      <c r="Y2787" s="16"/>
      <c r="Z2787" s="18">
        <f t="shared" si="929"/>
        <v>76649.719999999972</v>
      </c>
      <c r="AA2787" s="15"/>
      <c r="AB2787" s="24"/>
      <c r="AC2787" s="15" t="str">
        <f t="shared" si="927"/>
        <v>GIROCONTO PROVV. GENERALI</v>
      </c>
      <c r="AD2787" s="25"/>
      <c r="AE2787" s="62">
        <f t="shared" si="926"/>
        <v>0</v>
      </c>
      <c r="AF2787" s="63">
        <f t="shared" si="922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0"/>
        <v>0</v>
      </c>
      <c r="AP2787" s="15"/>
      <c r="AR2787" s="14"/>
      <c r="AS2787" s="18"/>
      <c r="AT2787" s="16"/>
      <c r="AU2787" s="18">
        <f t="shared" si="931"/>
        <v>0</v>
      </c>
      <c r="AV2787" s="15"/>
      <c r="AX2787" s="14"/>
      <c r="AY2787" s="18"/>
      <c r="AZ2787" s="16"/>
      <c r="BA2787" s="18">
        <f t="shared" si="932"/>
        <v>0</v>
      </c>
      <c r="BB2787" s="15"/>
      <c r="BD2787" s="14"/>
      <c r="BE2787" s="18">
        <f>H2787</f>
        <v>0</v>
      </c>
      <c r="BF2787" s="16"/>
      <c r="BG2787" s="18">
        <f t="shared" si="933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155</v>
      </c>
      <c r="D2788" s="16"/>
      <c r="E2788" s="16"/>
      <c r="F2788" s="1">
        <v>0</v>
      </c>
      <c r="G2788" s="16">
        <v>0</v>
      </c>
      <c r="H2788" s="16"/>
      <c r="I2788" s="4"/>
      <c r="J2788" s="14"/>
      <c r="K2788" s="50" t="s">
        <v>107</v>
      </c>
      <c r="L2788" s="107">
        <f t="shared" si="934"/>
        <v>390</v>
      </c>
      <c r="M2788" s="16" t="s">
        <v>108</v>
      </c>
      <c r="N2788" s="16">
        <v>0</v>
      </c>
      <c r="O2788" s="16"/>
      <c r="P2788" s="18"/>
      <c r="Q2788" s="14"/>
      <c r="R2788" s="49">
        <f>F2788</f>
        <v>0</v>
      </c>
      <c r="S2788" s="16">
        <v>0</v>
      </c>
      <c r="T2788" s="18">
        <f t="shared" si="928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929"/>
        <v>76649.719999999972</v>
      </c>
      <c r="AA2788" s="15"/>
      <c r="AB2788" s="24"/>
      <c r="AC2788" s="64" t="s">
        <v>156</v>
      </c>
      <c r="AD2788" s="65"/>
      <c r="AE2788" s="65">
        <f t="shared" si="926"/>
        <v>0</v>
      </c>
      <c r="AF2788" s="63">
        <f t="shared" si="922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0"/>
        <v>0</v>
      </c>
      <c r="AP2788" s="15"/>
      <c r="AR2788" s="14"/>
      <c r="AS2788" s="18"/>
      <c r="AT2788" s="16">
        <v>0</v>
      </c>
      <c r="AU2788" s="18">
        <f t="shared" si="931"/>
        <v>0</v>
      </c>
      <c r="AV2788" s="15"/>
      <c r="AX2788" s="14"/>
      <c r="AY2788" s="18"/>
      <c r="AZ2788" s="16">
        <v>0</v>
      </c>
      <c r="BA2788" s="18">
        <f t="shared" si="932"/>
        <v>0</v>
      </c>
      <c r="BB2788" s="15"/>
      <c r="BD2788" s="14"/>
      <c r="BE2788" s="18"/>
      <c r="BF2788" s="16">
        <v>0</v>
      </c>
      <c r="BG2788" s="18">
        <f t="shared" si="933"/>
        <v>0</v>
      </c>
      <c r="BH2788" s="15"/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112</v>
      </c>
      <c r="D2789" s="16"/>
      <c r="E2789" s="16"/>
      <c r="F2789" s="16"/>
      <c r="G2789" s="16">
        <v>0</v>
      </c>
      <c r="H2789" s="16"/>
      <c r="I2789" s="4"/>
      <c r="J2789" s="14"/>
      <c r="K2789" s="50" t="s">
        <v>110</v>
      </c>
      <c r="L2789" s="107">
        <f t="shared" si="934"/>
        <v>631.5</v>
      </c>
      <c r="M2789" s="16" t="s">
        <v>111</v>
      </c>
      <c r="N2789" s="16">
        <v>90</v>
      </c>
      <c r="O2789" s="16"/>
      <c r="P2789" s="18"/>
      <c r="Q2789" s="14"/>
      <c r="R2789" s="18"/>
      <c r="S2789" s="16">
        <f>G2789</f>
        <v>0</v>
      </c>
      <c r="T2789" s="18">
        <f t="shared" si="928"/>
        <v>97638.799999999988</v>
      </c>
      <c r="U2789" s="15" t="s">
        <v>113</v>
      </c>
      <c r="W2789" s="14"/>
      <c r="X2789" s="18"/>
      <c r="Y2789" s="16">
        <v>0</v>
      </c>
      <c r="Z2789" s="18">
        <f t="shared" si="929"/>
        <v>76649.719999999972</v>
      </c>
      <c r="AA2789" s="15"/>
      <c r="AB2789" s="24"/>
      <c r="AC2789" s="15" t="str">
        <f>C2789</f>
        <v>TASSE</v>
      </c>
      <c r="AD2789" s="25"/>
      <c r="AE2789" s="62">
        <f t="shared" si="926"/>
        <v>0</v>
      </c>
      <c r="AF2789" s="63">
        <f t="shared" si="922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0"/>
        <v>0</v>
      </c>
      <c r="AP2789" s="15"/>
      <c r="AR2789" s="14"/>
      <c r="AS2789" s="18">
        <v>0</v>
      </c>
      <c r="AT2789" s="16">
        <v>0</v>
      </c>
      <c r="AU2789" s="18">
        <f t="shared" si="931"/>
        <v>0</v>
      </c>
      <c r="AV2789" s="15"/>
      <c r="AX2789" s="14"/>
      <c r="AY2789" s="18">
        <v>0</v>
      </c>
      <c r="AZ2789" s="16">
        <v>0</v>
      </c>
      <c r="BA2789" s="18">
        <f t="shared" si="932"/>
        <v>0</v>
      </c>
      <c r="BB2789" s="15"/>
      <c r="BD2789" s="14"/>
      <c r="BE2789" s="18">
        <v>0</v>
      </c>
      <c r="BF2789" s="16">
        <v>0</v>
      </c>
      <c r="BG2789" s="18">
        <f t="shared" si="933"/>
        <v>0</v>
      </c>
      <c r="BH2789" s="15"/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114</v>
      </c>
      <c r="D2790" s="16"/>
      <c r="E2790" s="16"/>
      <c r="F2790" s="16">
        <v>0</v>
      </c>
      <c r="G2790" s="16">
        <v>0</v>
      </c>
      <c r="H2790" s="16"/>
      <c r="I2790" s="4"/>
      <c r="J2790" s="14"/>
      <c r="K2790" s="50" t="str">
        <f>K2729</f>
        <v>RIMBORSO CONTANTI SOMMA L. 23/2</v>
      </c>
      <c r="L2790" s="107">
        <f t="shared" si="934"/>
        <v>-41</v>
      </c>
      <c r="M2790" s="16" t="str">
        <f>M2729</f>
        <v>TOTALI SOSPESI NUOVI</v>
      </c>
      <c r="N2790" s="16">
        <f>N2729</f>
        <v>3676.31</v>
      </c>
      <c r="O2790" s="16"/>
      <c r="P2790" s="18"/>
      <c r="Q2790" s="14"/>
      <c r="R2790" s="18"/>
      <c r="S2790" s="16">
        <f>G2790</f>
        <v>0</v>
      </c>
      <c r="T2790" s="18">
        <f t="shared" si="928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29"/>
        <v>76649.719999999972</v>
      </c>
      <c r="AA2790" s="15"/>
      <c r="AB2790" s="24"/>
      <c r="AC2790" s="15" t="str">
        <f>C2790</f>
        <v>PREL.  ACC. PER AMM-  GIGI</v>
      </c>
      <c r="AD2790" s="25"/>
      <c r="AE2790" s="62">
        <f t="shared" si="926"/>
        <v>0</v>
      </c>
      <c r="AF2790" s="63">
        <f t="shared" si="922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0"/>
        <v>0</v>
      </c>
      <c r="AP2790" s="15"/>
      <c r="AR2790" s="14"/>
      <c r="AS2790" s="18">
        <v>0</v>
      </c>
      <c r="AT2790" s="16">
        <v>0</v>
      </c>
      <c r="AU2790" s="18">
        <f t="shared" si="931"/>
        <v>0</v>
      </c>
      <c r="AV2790" s="15"/>
      <c r="AX2790" s="14"/>
      <c r="AY2790" s="18">
        <v>0</v>
      </c>
      <c r="AZ2790" s="16">
        <v>0</v>
      </c>
      <c r="BA2790" s="18">
        <f t="shared" si="932"/>
        <v>0</v>
      </c>
      <c r="BB2790" s="15"/>
      <c r="BD2790" s="14"/>
      <c r="BE2790" s="18">
        <v>0</v>
      </c>
      <c r="BF2790" s="16">
        <v>0</v>
      </c>
      <c r="BG2790" s="18">
        <f t="shared" si="933"/>
        <v>0</v>
      </c>
      <c r="BH2790" s="15"/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115</v>
      </c>
      <c r="D2791" s="16"/>
      <c r="E2791" s="16"/>
      <c r="F2791" s="16">
        <v>0</v>
      </c>
      <c r="G2791" s="16">
        <v>0</v>
      </c>
      <c r="H2791" s="16"/>
      <c r="I2791" s="4"/>
      <c r="J2791" s="14"/>
      <c r="K2791" s="50" t="str">
        <f>K2730</f>
        <v>BONIFICO IN MENO LEGNANO 26/2</v>
      </c>
      <c r="L2791" s="107">
        <f t="shared" si="934"/>
        <v>15</v>
      </c>
      <c r="M2791" s="16">
        <f>M2730</f>
        <v>0</v>
      </c>
      <c r="N2791" s="16">
        <f>N2730</f>
        <v>0</v>
      </c>
      <c r="O2791" s="16"/>
      <c r="P2791" s="18"/>
      <c r="Q2791" s="14"/>
      <c r="R2791" s="18">
        <v>0</v>
      </c>
      <c r="S2791" s="16">
        <f>G2791</f>
        <v>0</v>
      </c>
      <c r="T2791" s="18">
        <f t="shared" si="928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29"/>
        <v>76649.719999999972</v>
      </c>
      <c r="AA2791" s="15"/>
      <c r="AB2791" s="24"/>
      <c r="AC2791" s="15" t="str">
        <f>C2791</f>
        <v>PREL.  ACC. PER AMM-. RENZO</v>
      </c>
      <c r="AD2791" s="25"/>
      <c r="AE2791" s="62">
        <f t="shared" si="926"/>
        <v>0</v>
      </c>
      <c r="AF2791" s="63">
        <f t="shared" si="922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0"/>
        <v>0</v>
      </c>
      <c r="AP2791" s="15"/>
      <c r="AR2791" s="14"/>
      <c r="AS2791" s="18">
        <v>0</v>
      </c>
      <c r="AT2791" s="16"/>
      <c r="AU2791" s="18">
        <f t="shared" si="931"/>
        <v>0</v>
      </c>
      <c r="AV2791" s="15"/>
      <c r="AX2791" s="14"/>
      <c r="AY2791" s="18">
        <v>0</v>
      </c>
      <c r="AZ2791" s="16"/>
      <c r="BA2791" s="18">
        <f t="shared" si="932"/>
        <v>0</v>
      </c>
      <c r="BB2791" s="15"/>
      <c r="BD2791" s="14"/>
      <c r="BE2791" s="18">
        <v>0</v>
      </c>
      <c r="BF2791" s="16"/>
      <c r="BG2791" s="18">
        <f t="shared" si="933"/>
        <v>0</v>
      </c>
      <c r="BH2791" s="15"/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/>
      <c r="B2792" s="15"/>
      <c r="C2792" s="15" t="s">
        <v>116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934"/>
        <v>-0.01</v>
      </c>
      <c r="M2792" s="16" t="s">
        <v>471</v>
      </c>
      <c r="N2792" s="16">
        <f>N2731</f>
        <v>300.5</v>
      </c>
      <c r="O2792" s="16"/>
      <c r="P2792" s="18"/>
      <c r="Q2792" s="14"/>
      <c r="R2792" s="18">
        <v>0</v>
      </c>
      <c r="S2792" s="16">
        <v>0</v>
      </c>
      <c r="T2792" s="18">
        <f t="shared" si="928"/>
        <v>97638.799999999988</v>
      </c>
      <c r="U2792" s="15"/>
      <c r="W2792" s="14"/>
      <c r="X2792" s="18">
        <f>F2792</f>
        <v>0</v>
      </c>
      <c r="Y2792" s="16">
        <v>0</v>
      </c>
      <c r="Z2792" s="18">
        <f t="shared" si="929"/>
        <v>76649.719999999972</v>
      </c>
      <c r="AA2792" s="15" t="str">
        <f>C2792</f>
        <v>VERSAMENTO</v>
      </c>
      <c r="AB2792" s="24"/>
      <c r="AC2792" s="15"/>
      <c r="AD2792" s="25"/>
      <c r="AE2792" s="62"/>
      <c r="AF2792" s="63"/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0"/>
        <v>0</v>
      </c>
      <c r="AP2792" s="15"/>
      <c r="AR2792" s="14"/>
      <c r="AS2792" s="18">
        <v>0</v>
      </c>
      <c r="AT2792" s="16"/>
      <c r="AU2792" s="18">
        <f t="shared" si="931"/>
        <v>0</v>
      </c>
      <c r="AV2792" s="15"/>
      <c r="AX2792" s="14"/>
      <c r="AY2792" s="18">
        <v>0</v>
      </c>
      <c r="AZ2792" s="16"/>
      <c r="BA2792" s="18">
        <f t="shared" si="932"/>
        <v>0</v>
      </c>
      <c r="BB2792" s="15"/>
      <c r="BD2792" s="14"/>
      <c r="BE2792" s="18">
        <v>0</v>
      </c>
      <c r="BF2792" s="16"/>
      <c r="BG2792" s="18">
        <f t="shared" si="933"/>
        <v>0</v>
      </c>
      <c r="BH2792" s="15"/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/>
      <c r="C2793" s="15" t="s">
        <v>116</v>
      </c>
      <c r="D2793" s="16"/>
      <c r="E2793" s="16"/>
      <c r="F2793" s="16">
        <v>0</v>
      </c>
      <c r="G2793" s="16"/>
      <c r="H2793" s="16">
        <v>0</v>
      </c>
      <c r="I2793" s="4"/>
      <c r="J2793" s="14"/>
      <c r="K2793" s="50" t="str">
        <f>K2732</f>
        <v>BONIFICO LEGNANO 27/2</v>
      </c>
      <c r="L2793" s="107">
        <f t="shared" si="934"/>
        <v>184</v>
      </c>
      <c r="M2793" s="16" t="s">
        <v>473</v>
      </c>
      <c r="N2793" s="16">
        <f>N2732</f>
        <v>498</v>
      </c>
      <c r="O2793" s="16"/>
      <c r="P2793" s="18"/>
      <c r="Q2793" s="14"/>
      <c r="R2793" s="18">
        <v>0</v>
      </c>
      <c r="S2793" s="16">
        <v>0</v>
      </c>
      <c r="T2793" s="18">
        <f t="shared" si="928"/>
        <v>97638.799999999988</v>
      </c>
      <c r="U2793" s="15"/>
      <c r="W2793" s="14"/>
      <c r="X2793" s="18">
        <f>F2793</f>
        <v>0</v>
      </c>
      <c r="Y2793" s="16"/>
      <c r="Z2793" s="18">
        <f t="shared" si="929"/>
        <v>76649.719999999972</v>
      </c>
      <c r="AA2793" s="15"/>
      <c r="AB2793" s="24"/>
      <c r="AC2793" s="15"/>
      <c r="AD2793" s="25"/>
      <c r="AE2793" s="62"/>
      <c r="AF2793" s="63"/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0"/>
        <v>0</v>
      </c>
      <c r="AP2793" s="15"/>
      <c r="AR2793" s="14"/>
      <c r="AS2793" s="18">
        <v>0</v>
      </c>
      <c r="AT2793" s="16"/>
      <c r="AU2793" s="18">
        <f t="shared" si="931"/>
        <v>0</v>
      </c>
      <c r="AV2793" s="15"/>
      <c r="AX2793" s="14"/>
      <c r="AY2793" s="18">
        <v>0</v>
      </c>
      <c r="AZ2793" s="16"/>
      <c r="BA2793" s="18">
        <f t="shared" si="932"/>
        <v>0</v>
      </c>
      <c r="BB2793" s="15"/>
      <c r="BD2793" s="14"/>
      <c r="BE2793" s="18">
        <v>0</v>
      </c>
      <c r="BF2793" s="16"/>
      <c r="BG2793" s="18">
        <f t="shared" si="933"/>
        <v>0</v>
      </c>
      <c r="BH2793" s="15"/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/>
      <c r="B2794" s="15"/>
      <c r="C2794" s="15" t="s">
        <v>116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475</v>
      </c>
      <c r="L2794" s="107">
        <f t="shared" si="934"/>
        <v>235.5</v>
      </c>
      <c r="M2794" s="16" t="s">
        <v>476</v>
      </c>
      <c r="N2794" s="16">
        <f>N2733</f>
        <v>-363.5</v>
      </c>
      <c r="O2794" s="16"/>
      <c r="P2794" s="18"/>
      <c r="Q2794" s="14"/>
      <c r="R2794" s="18">
        <v>0</v>
      </c>
      <c r="S2794" s="16">
        <v>0</v>
      </c>
      <c r="T2794" s="18">
        <f t="shared" si="928"/>
        <v>97638.799999999988</v>
      </c>
      <c r="U2794" s="15"/>
      <c r="W2794" s="14"/>
      <c r="X2794" s="18">
        <f>F2794</f>
        <v>0</v>
      </c>
      <c r="Y2794" s="16"/>
      <c r="Z2794" s="18">
        <f t="shared" si="929"/>
        <v>76649.719999999972</v>
      </c>
      <c r="AA2794" s="15"/>
      <c r="AB2794" s="24"/>
      <c r="AC2794" s="15"/>
      <c r="AD2794" s="25"/>
      <c r="AE2794" s="62"/>
      <c r="AF2794" s="63"/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0"/>
        <v>0</v>
      </c>
      <c r="AP2794" s="15"/>
      <c r="AR2794" s="14"/>
      <c r="AS2794" s="18">
        <v>0</v>
      </c>
      <c r="AT2794" s="16"/>
      <c r="AU2794" s="18">
        <f t="shared" si="931"/>
        <v>0</v>
      </c>
      <c r="AV2794" s="15"/>
      <c r="AX2794" s="14"/>
      <c r="AY2794" s="18">
        <v>0</v>
      </c>
      <c r="AZ2794" s="16"/>
      <c r="BA2794" s="18">
        <f t="shared" si="932"/>
        <v>0</v>
      </c>
      <c r="BB2794" s="15"/>
      <c r="BD2794" s="14"/>
      <c r="BE2794" s="18">
        <v>0</v>
      </c>
      <c r="BF2794" s="16"/>
      <c r="BG2794" s="18">
        <f t="shared" si="933"/>
        <v>0</v>
      </c>
      <c r="BH2794" s="15"/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116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>N2734</f>
        <v>64.510000000000005</v>
      </c>
      <c r="O2795" s="16"/>
      <c r="P2795" s="18"/>
      <c r="Q2795" s="14"/>
      <c r="R2795" s="18">
        <v>0</v>
      </c>
      <c r="S2795" s="16">
        <v>0</v>
      </c>
      <c r="T2795" s="18">
        <f t="shared" si="928"/>
        <v>97638.799999999988</v>
      </c>
      <c r="U2795" s="15"/>
      <c r="W2795" s="14"/>
      <c r="X2795" s="18">
        <f>F2795</f>
        <v>0</v>
      </c>
      <c r="Y2795" s="16">
        <v>0</v>
      </c>
      <c r="Z2795" s="18">
        <f t="shared" si="929"/>
        <v>76649.719999999972</v>
      </c>
      <c r="AA2795" s="15" t="str">
        <f>C2795</f>
        <v>VERSAMENTO</v>
      </c>
      <c r="AB2795" s="24"/>
      <c r="AC2795" s="15"/>
      <c r="AD2795" s="25"/>
      <c r="AE2795" s="62"/>
      <c r="AF2795" s="63"/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0"/>
        <v>0</v>
      </c>
      <c r="AP2795" s="15"/>
      <c r="AR2795" s="14"/>
      <c r="AS2795" s="18">
        <v>0</v>
      </c>
      <c r="AT2795" s="16"/>
      <c r="AU2795" s="18">
        <f t="shared" si="931"/>
        <v>0</v>
      </c>
      <c r="AV2795" s="15"/>
      <c r="AX2795" s="14"/>
      <c r="AY2795" s="18">
        <v>0</v>
      </c>
      <c r="AZ2795" s="16"/>
      <c r="BA2795" s="18">
        <f t="shared" si="932"/>
        <v>0</v>
      </c>
      <c r="BB2795" s="15"/>
      <c r="BD2795" s="14"/>
      <c r="BE2795" s="18">
        <v>0</v>
      </c>
      <c r="BF2795" s="16"/>
      <c r="BG2795" s="18">
        <f t="shared" si="933"/>
        <v>0</v>
      </c>
      <c r="BH2795" s="15"/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116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119</v>
      </c>
      <c r="L2796" s="16">
        <f>SUM(L2783:L2795)</f>
        <v>3561.79</v>
      </c>
      <c r="M2796" s="16" t="s">
        <v>477</v>
      </c>
      <c r="N2796" s="16">
        <f>N2735</f>
        <v>0</v>
      </c>
      <c r="O2796" s="16"/>
      <c r="P2796" s="18"/>
      <c r="Q2796" s="14"/>
      <c r="R2796" s="18">
        <v>0</v>
      </c>
      <c r="S2796" s="16"/>
      <c r="T2796" s="18">
        <f t="shared" si="928"/>
        <v>97638.799999999988</v>
      </c>
      <c r="U2796" s="15"/>
      <c r="W2796" s="14"/>
      <c r="X2796" s="18">
        <v>0</v>
      </c>
      <c r="Y2796" s="16"/>
      <c r="Z2796" s="18">
        <f t="shared" si="929"/>
        <v>76649.719999999972</v>
      </c>
      <c r="AA2796" s="15" t="str">
        <f>C2796</f>
        <v>VERSAMENTO</v>
      </c>
      <c r="AB2796" s="24"/>
      <c r="AC2796" s="15"/>
      <c r="AD2796" s="25"/>
      <c r="AE2796" s="62"/>
      <c r="AF2796" s="63"/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0"/>
        <v>0</v>
      </c>
      <c r="AP2796" s="15"/>
      <c r="AR2796" s="14"/>
      <c r="AS2796" s="18">
        <v>0</v>
      </c>
      <c r="AT2796" s="16"/>
      <c r="AU2796" s="18">
        <f t="shared" si="931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932"/>
        <v>0</v>
      </c>
      <c r="BB2796" s="15"/>
      <c r="BD2796" s="14"/>
      <c r="BE2796" s="18">
        <v>0</v>
      </c>
      <c r="BF2796" s="16"/>
      <c r="BG2796" s="18">
        <f t="shared" si="933"/>
        <v>0</v>
      </c>
      <c r="BH2796" s="15"/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175</v>
      </c>
      <c r="D2797" s="16"/>
      <c r="E2797" s="16"/>
      <c r="F2797" s="16"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9353.32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928"/>
        <v>97638.799999999988</v>
      </c>
      <c r="U2797" s="15"/>
      <c r="W2797" s="14"/>
      <c r="X2797" s="18">
        <f>F2797</f>
        <v>0</v>
      </c>
      <c r="Y2797" s="16">
        <f>G2797</f>
        <v>0</v>
      </c>
      <c r="Z2797" s="18">
        <f t="shared" si="929"/>
        <v>76649.719999999972</v>
      </c>
      <c r="AA2797" s="15" t="str">
        <f>C2797</f>
        <v>BONIFICI</v>
      </c>
      <c r="AB2797" s="24"/>
      <c r="AC2797" s="15"/>
      <c r="AD2797" s="25"/>
      <c r="AE2797" s="62"/>
      <c r="AF2797" s="63"/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0"/>
        <v>0</v>
      </c>
      <c r="AP2797" s="15"/>
      <c r="AR2797" s="14"/>
      <c r="AS2797" s="18">
        <v>0</v>
      </c>
      <c r="AT2797" s="16"/>
      <c r="AU2797" s="18">
        <f t="shared" si="931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32"/>
        <v>0</v>
      </c>
      <c r="BB2797" s="15"/>
      <c r="BD2797" s="14"/>
      <c r="BE2797" s="18">
        <v>0</v>
      </c>
      <c r="BF2797" s="16"/>
      <c r="BG2797" s="18">
        <f t="shared" si="933"/>
        <v>0</v>
      </c>
      <c r="BH2797" s="15"/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120</v>
      </c>
      <c r="D2798" s="16"/>
      <c r="E2798" s="16"/>
      <c r="F2798" s="16">
        <v>0</v>
      </c>
      <c r="G2798" s="1">
        <f>F2788</f>
        <v>0</v>
      </c>
      <c r="H2798" s="16">
        <f>G2798-D2689-D2690-D2692</f>
        <v>-900</v>
      </c>
      <c r="I2798" s="4"/>
      <c r="J2798" s="14"/>
      <c r="K2798" s="53">
        <f>A2747</f>
        <v>45352</v>
      </c>
      <c r="L2798" s="3">
        <f>D2747+D2748-E2752+D2749-E2749+D2752-E2747+B2750</f>
        <v>11021.96</v>
      </c>
      <c r="M2798" s="3"/>
      <c r="N2798" s="3"/>
      <c r="O2798" s="16"/>
      <c r="P2798" s="18"/>
      <c r="Q2798" s="14"/>
      <c r="R2798" s="18"/>
      <c r="S2798" s="16"/>
      <c r="T2798" s="18">
        <f t="shared" si="928"/>
        <v>97638.799999999988</v>
      </c>
      <c r="U2798" s="15"/>
      <c r="W2798" s="14"/>
      <c r="X2798" s="18"/>
      <c r="Y2798" s="1">
        <f>G2798</f>
        <v>0</v>
      </c>
      <c r="Z2798" s="18">
        <f t="shared" si="929"/>
        <v>76649.719999999972</v>
      </c>
      <c r="AA2798" s="15" t="str">
        <f>C2798</f>
        <v>PREL .PROVVIGIONI MATURATE</v>
      </c>
      <c r="AB2798" s="24"/>
      <c r="AC2798" s="15" t="s">
        <v>163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0"/>
        <v>0</v>
      </c>
      <c r="AP2798" s="15"/>
      <c r="AR2798" s="14"/>
      <c r="AS2798" s="18"/>
      <c r="AT2798" s="25">
        <v>0</v>
      </c>
      <c r="AU2798" s="18">
        <f t="shared" si="931"/>
        <v>0</v>
      </c>
      <c r="AV2798" s="15"/>
      <c r="AX2798" s="14"/>
      <c r="AY2798" s="18"/>
      <c r="AZ2798" s="25">
        <v>0</v>
      </c>
      <c r="BA2798" s="18">
        <f t="shared" si="932"/>
        <v>0</v>
      </c>
      <c r="BB2798" s="15"/>
      <c r="BD2798" s="14"/>
      <c r="BE2798" s="18"/>
      <c r="BF2798" s="25">
        <v>0</v>
      </c>
      <c r="BG2798" s="18">
        <f t="shared" si="933"/>
        <v>0</v>
      </c>
      <c r="BH2798" s="15"/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121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/>
      <c r="N2799" s="16"/>
      <c r="O2799" s="16"/>
      <c r="P2799" s="18"/>
      <c r="Q2799" s="14"/>
      <c r="R2799" s="18"/>
      <c r="S2799" s="16">
        <f>G2799</f>
        <v>0</v>
      </c>
      <c r="T2799" s="18">
        <f t="shared" si="928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29"/>
        <v>76649.719999999972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0"/>
        <v>0</v>
      </c>
      <c r="AP2799" s="15"/>
      <c r="AR2799" s="14"/>
      <c r="AS2799" s="18"/>
      <c r="AT2799" s="16"/>
      <c r="AU2799" s="18">
        <f t="shared" si="931"/>
        <v>0</v>
      </c>
      <c r="AV2799" s="15"/>
      <c r="AX2799" s="14"/>
      <c r="AY2799" s="18"/>
      <c r="AZ2799" s="16"/>
      <c r="BA2799" s="18">
        <f t="shared" si="932"/>
        <v>0</v>
      </c>
      <c r="BB2799" s="15"/>
      <c r="BD2799" s="14"/>
      <c r="BE2799" s="18"/>
      <c r="BF2799" s="16"/>
      <c r="BG2799" s="18">
        <f t="shared" si="933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/>
      <c r="B2800" s="15"/>
      <c r="C2800" s="15" t="s">
        <v>122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928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29"/>
        <v>76649.719999999972</v>
      </c>
      <c r="AA2800" s="15"/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0"/>
        <v>0</v>
      </c>
      <c r="AP2800" s="15"/>
      <c r="AR2800" s="14"/>
      <c r="AS2800" s="18"/>
      <c r="AT2800" s="16">
        <v>0</v>
      </c>
      <c r="AU2800" s="18">
        <f t="shared" si="931"/>
        <v>0</v>
      </c>
      <c r="AV2800" s="15"/>
      <c r="AX2800" s="14"/>
      <c r="AY2800" s="18"/>
      <c r="AZ2800" s="16">
        <v>0</v>
      </c>
      <c r="BA2800" s="18">
        <f t="shared" si="932"/>
        <v>0</v>
      </c>
      <c r="BB2800" s="15"/>
      <c r="BD2800" s="14"/>
      <c r="BE2800" s="18"/>
      <c r="BF2800" s="16">
        <v>0</v>
      </c>
      <c r="BG2800" s="18">
        <f t="shared" si="933"/>
        <v>0</v>
      </c>
      <c r="BH2800" s="15"/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/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123</v>
      </c>
      <c r="L2801" s="3">
        <f>SUM(L2781:L2795)+N2780+L2797+L2798</f>
        <v>198225.58999999994</v>
      </c>
      <c r="M2801" s="3">
        <f>SUM(O2750:O2769)+N2779</f>
        <v>101308.74999999999</v>
      </c>
      <c r="N2801" s="16"/>
      <c r="O2801" s="16"/>
      <c r="P2801" s="18"/>
      <c r="Q2801" s="14"/>
      <c r="R2801" s="18"/>
      <c r="S2801" s="16">
        <v>0</v>
      </c>
      <c r="T2801" s="18">
        <f t="shared" si="928"/>
        <v>97638.799999999988</v>
      </c>
      <c r="U2801" s="15"/>
      <c r="W2801" s="14"/>
      <c r="X2801" s="18">
        <v>0</v>
      </c>
      <c r="Y2801" s="16">
        <v>0</v>
      </c>
      <c r="Z2801" s="18">
        <f t="shared" si="929"/>
        <v>76649.719999999972</v>
      </c>
      <c r="AA2801" s="15"/>
      <c r="AB2801" s="24"/>
      <c r="AC2801" s="15">
        <f>C2801</f>
        <v>0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119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0"/>
        <v>0</v>
      </c>
      <c r="AP2801" s="15"/>
      <c r="AR2801" s="14"/>
      <c r="AS2801" s="18"/>
      <c r="AT2801" s="16">
        <v>0</v>
      </c>
      <c r="AU2801" s="18">
        <f t="shared" si="931"/>
        <v>0</v>
      </c>
      <c r="AV2801" s="16"/>
      <c r="AX2801" s="14"/>
      <c r="AY2801" s="18"/>
      <c r="AZ2801" s="16">
        <v>0</v>
      </c>
      <c r="BA2801" s="18">
        <f t="shared" si="932"/>
        <v>0</v>
      </c>
      <c r="BB2801" s="15"/>
      <c r="BD2801" s="14"/>
      <c r="BE2801" s="18"/>
      <c r="BF2801" s="16">
        <v>0</v>
      </c>
      <c r="BG2801" s="18">
        <f t="shared" si="933"/>
        <v>0</v>
      </c>
      <c r="BH2801" s="15"/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146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-3563.0499999999979</v>
      </c>
      <c r="J2802" s="14"/>
      <c r="K2802" s="6" t="s">
        <v>124</v>
      </c>
      <c r="L2802" s="3">
        <f>L2801-M2801</f>
        <v>96916.839999999953</v>
      </c>
      <c r="M2802" s="16"/>
      <c r="N2802" s="16"/>
      <c r="O2802" s="16"/>
      <c r="P2802" s="18"/>
      <c r="Q2802" s="14"/>
      <c r="R2802" s="18"/>
      <c r="S2802" s="16">
        <v>0</v>
      </c>
      <c r="T2802" s="18">
        <f t="shared" si="928"/>
        <v>97638.799999999988</v>
      </c>
      <c r="U2802" s="15"/>
      <c r="W2802" s="14"/>
      <c r="X2802" s="18"/>
      <c r="Y2802" s="16">
        <v>0</v>
      </c>
      <c r="Z2802" s="18">
        <f t="shared" si="929"/>
        <v>76649.719999999972</v>
      </c>
      <c r="AA2802" s="15"/>
      <c r="AB2802" s="24"/>
      <c r="AC2802" s="71" t="s">
        <v>201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125</v>
      </c>
      <c r="AI2802" s="26"/>
      <c r="AJ2802" s="25">
        <f>SUM(AJ2748:AJ2801)</f>
        <v>0</v>
      </c>
      <c r="AL2802" s="14"/>
      <c r="AM2802" s="18"/>
      <c r="AN2802" s="16"/>
      <c r="AO2802" s="18">
        <f t="shared" si="930"/>
        <v>0</v>
      </c>
      <c r="AP2802" s="15"/>
      <c r="AR2802" s="14"/>
      <c r="AS2802" s="18"/>
      <c r="AT2802" s="16">
        <v>0</v>
      </c>
      <c r="AU2802" s="18">
        <f t="shared" si="931"/>
        <v>0</v>
      </c>
      <c r="AV2802" s="15"/>
      <c r="AX2802" s="14"/>
      <c r="AY2802" s="18"/>
      <c r="AZ2802" s="16"/>
      <c r="BA2802" s="18">
        <f t="shared" si="932"/>
        <v>0</v>
      </c>
      <c r="BB2802" s="15"/>
      <c r="BD2802" s="14"/>
      <c r="BE2802" s="18"/>
      <c r="BF2802" s="16"/>
      <c r="BG2802" s="18">
        <f t="shared" si="933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148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276464.55</v>
      </c>
      <c r="M2803" s="16"/>
      <c r="N2803" s="16"/>
      <c r="O2803" s="56"/>
      <c r="P2803" s="18"/>
      <c r="Q2803" s="14"/>
      <c r="R2803" s="18"/>
      <c r="S2803" s="16">
        <v>0</v>
      </c>
      <c r="T2803" s="18">
        <f t="shared" si="928"/>
        <v>97638.799999999988</v>
      </c>
      <c r="U2803" s="15"/>
      <c r="W2803" s="14"/>
      <c r="X2803" s="18"/>
      <c r="Y2803" s="16">
        <v>0</v>
      </c>
      <c r="Z2803" s="18">
        <f t="shared" si="929"/>
        <v>76649.719999999972</v>
      </c>
      <c r="AA2803" s="15"/>
      <c r="AB2803" s="24"/>
      <c r="AC2803" s="71" t="s">
        <v>167</v>
      </c>
      <c r="AD2803" s="65"/>
      <c r="AE2803" s="65">
        <f>G2803</f>
        <v>0</v>
      </c>
      <c r="AF2803" s="63">
        <f>AF2742+AD2747+AD2748</f>
        <v>105926.97999999998</v>
      </c>
      <c r="AG2803" s="25"/>
      <c r="AH2803" s="24"/>
      <c r="AI2803" s="26"/>
      <c r="AJ2803" s="25"/>
      <c r="AL2803" s="14"/>
      <c r="AM2803" s="18"/>
      <c r="AN2803" s="16"/>
      <c r="AO2803" s="18">
        <f t="shared" si="930"/>
        <v>0</v>
      </c>
      <c r="AP2803" s="15"/>
      <c r="AR2803" s="14"/>
      <c r="AS2803" s="18"/>
      <c r="AT2803" s="16"/>
      <c r="AU2803" s="18">
        <f t="shared" si="931"/>
        <v>0</v>
      </c>
      <c r="AV2803" s="15"/>
      <c r="AX2803" s="14"/>
      <c r="AY2803" s="18"/>
      <c r="AZ2803" s="16"/>
      <c r="BA2803" s="18">
        <f t="shared" si="932"/>
        <v>0</v>
      </c>
      <c r="BB2803" s="15"/>
      <c r="BD2803" s="14"/>
      <c r="BE2803" s="18"/>
      <c r="BF2803" s="16"/>
      <c r="BG2803" s="18">
        <f t="shared" si="933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106957.19999999997</v>
      </c>
      <c r="B2804" s="44">
        <f>D2752-D2754+B2743</f>
        <v>257.35000000000002</v>
      </c>
      <c r="C2804" s="57" t="s">
        <v>127</v>
      </c>
      <c r="D2804" s="44">
        <f>D2747-D2750-E2747+D2743</f>
        <v>131186.98000000001</v>
      </c>
      <c r="E2804" s="44">
        <f>D2748-D2753+E2743</f>
        <v>35996.57</v>
      </c>
      <c r="F2804" s="72">
        <f>D2750+D2751+D2753+F2743-E2751</f>
        <v>28096.62</v>
      </c>
      <c r="G2804" s="81">
        <f>D2750+D2751-E2751+D2753+G2743</f>
        <v>28096.62</v>
      </c>
      <c r="H2804" s="44">
        <f>G2798+G2797+H2743</f>
        <v>31184.519999999997</v>
      </c>
      <c r="I2804" s="79">
        <f>G2804-H2804</f>
        <v>-3087.8999999999978</v>
      </c>
      <c r="J2804" s="58"/>
      <c r="K2804" s="6" t="s">
        <v>128</v>
      </c>
      <c r="L2804" s="3">
        <f>L2802-L2803</f>
        <v>-179547.71000000002</v>
      </c>
      <c r="M2804" s="27" t="s">
        <v>168</v>
      </c>
      <c r="N2804" s="27">
        <f>O2804-L2803</f>
        <v>-178351.42</v>
      </c>
      <c r="O2804" s="44">
        <f>Z2804+AU2804+N2780+SUM(L2783:L2794)+SUM(N2784:N2794)+L2798-D2750-D2753-D2749+E2751</f>
        <v>98113.129999999976</v>
      </c>
      <c r="P2804" s="18"/>
      <c r="Q2804" s="58"/>
      <c r="R2804" s="59"/>
      <c r="S2804" s="44"/>
      <c r="T2804" s="59">
        <f t="shared" si="928"/>
        <v>97638.799999999988</v>
      </c>
      <c r="U2804" s="57"/>
      <c r="W2804" s="58"/>
      <c r="X2804" s="59"/>
      <c r="Y2804" s="44"/>
      <c r="Z2804" s="59">
        <f t="shared" si="929"/>
        <v>76649.719999999972</v>
      </c>
      <c r="AA2804" s="57"/>
      <c r="AB2804" s="60"/>
      <c r="AC2804" s="60" t="s">
        <v>129</v>
      </c>
      <c r="AD2804" s="23">
        <f>SUM(AD2747:AD2803)-SUM(AE2747:AE2801)+AD2743</f>
        <v>34182.05000000001</v>
      </c>
      <c r="AE2804" s="23">
        <f>AF2790+AF2791</f>
        <v>11860</v>
      </c>
      <c r="AF2804" s="23">
        <f>AD2804+AE2804</f>
        <v>46042.05000000001</v>
      </c>
      <c r="AG2804" s="23" t="s">
        <v>169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0"/>
        <v>0</v>
      </c>
      <c r="AP2804" s="57"/>
      <c r="AR2804" s="58"/>
      <c r="AS2804" s="59"/>
      <c r="AT2804" s="44"/>
      <c r="AU2804" s="59">
        <f t="shared" si="931"/>
        <v>0</v>
      </c>
      <c r="AV2804" s="57"/>
      <c r="AX2804" s="58"/>
      <c r="AY2804" s="59"/>
      <c r="AZ2804" s="44"/>
      <c r="BA2804" s="59">
        <f t="shared" si="932"/>
        <v>0</v>
      </c>
      <c r="BB2804" s="57"/>
      <c r="BD2804" s="58"/>
      <c r="BE2804" s="59"/>
      <c r="BF2804" s="44"/>
      <c r="BG2804" s="59">
        <f t="shared" si="933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202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  <row r="2807" spans="1:69" ht="16.8" customHeight="1" x14ac:dyDescent="0.35">
      <c r="A2807" s="2" t="s">
        <v>0</v>
      </c>
      <c r="B2807" s="2" t="s">
        <v>1</v>
      </c>
      <c r="C2807" s="2" t="s">
        <v>2</v>
      </c>
      <c r="D2807" s="3" t="s">
        <v>3</v>
      </c>
      <c r="E2807" s="3" t="s">
        <v>4</v>
      </c>
      <c r="F2807" s="3" t="s">
        <v>5</v>
      </c>
      <c r="G2807" s="3" t="s">
        <v>6</v>
      </c>
      <c r="H2807" s="3" t="s">
        <v>7</v>
      </c>
      <c r="I2807" s="4"/>
      <c r="J2807" s="5" t="s">
        <v>0</v>
      </c>
      <c r="K2807" s="6" t="s">
        <v>2</v>
      </c>
      <c r="L2807" s="3" t="s">
        <v>8</v>
      </c>
      <c r="M2807" s="3" t="s">
        <v>9</v>
      </c>
      <c r="N2807" s="3" t="s">
        <v>10</v>
      </c>
      <c r="O2807" s="3" t="s">
        <v>11</v>
      </c>
      <c r="P2807" s="3" t="s">
        <v>12</v>
      </c>
      <c r="Q2807" s="5" t="s">
        <v>0</v>
      </c>
      <c r="R2807" s="3" t="s">
        <v>8</v>
      </c>
      <c r="S2807" s="3" t="s">
        <v>9</v>
      </c>
      <c r="T2807" s="3" t="s">
        <v>13</v>
      </c>
      <c r="U2807" s="2" t="s">
        <v>14</v>
      </c>
    </row>
    <row r="2808" spans="1:69" ht="16.8" customHeight="1" x14ac:dyDescent="0.35">
      <c r="A2808" s="14">
        <v>45353</v>
      </c>
      <c r="B2808" s="15"/>
      <c r="C2808" s="15" t="s">
        <v>23</v>
      </c>
      <c r="D2808" s="16">
        <v>0</v>
      </c>
      <c r="E2808" s="16">
        <v>0</v>
      </c>
      <c r="F2808" s="16"/>
      <c r="G2808" s="16"/>
      <c r="H2808" s="102" t="s">
        <v>24</v>
      </c>
      <c r="I2808" s="4"/>
      <c r="J2808" s="14">
        <f>A2808</f>
        <v>45353</v>
      </c>
      <c r="K2808" s="17" t="s">
        <v>24</v>
      </c>
      <c r="L2808" s="16">
        <v>0</v>
      </c>
      <c r="M2808" s="16"/>
      <c r="N2808" s="16">
        <f>L2808+L2809-M2809</f>
        <v>0</v>
      </c>
      <c r="O2808" s="16"/>
      <c r="P2808" s="18"/>
      <c r="Q2808" s="14">
        <f>J2808</f>
        <v>45353</v>
      </c>
      <c r="R2808" s="18"/>
      <c r="S2808" s="16"/>
      <c r="T2808" s="18">
        <v>33017.4</v>
      </c>
      <c r="U2808" s="15"/>
    </row>
    <row r="2809" spans="1:69" ht="16.8" customHeight="1" x14ac:dyDescent="0.35">
      <c r="A2809" s="15"/>
      <c r="B2809" s="15"/>
      <c r="C2809" s="15" t="s">
        <v>29</v>
      </c>
      <c r="D2809" s="16">
        <v>0</v>
      </c>
      <c r="E2809" s="16"/>
      <c r="F2809" s="16"/>
      <c r="G2809" s="16"/>
      <c r="H2809" s="103"/>
      <c r="I2809" s="4"/>
      <c r="J2809" s="14"/>
      <c r="K2809" s="17" t="s">
        <v>30</v>
      </c>
      <c r="L2809" s="16">
        <f>D2810</f>
        <v>0</v>
      </c>
      <c r="M2809" s="16">
        <f>E2812</f>
        <v>0</v>
      </c>
      <c r="N2809" s="16"/>
      <c r="O2809" s="16"/>
      <c r="P2809" s="18"/>
      <c r="Q2809" s="14"/>
      <c r="R2809" s="18"/>
      <c r="S2809" s="16"/>
      <c r="T2809" s="18">
        <f t="shared" ref="T2809:T2840" si="935">(R2809-S2809)+T2808</f>
        <v>33017.4</v>
      </c>
      <c r="U2809" s="15"/>
    </row>
    <row r="2810" spans="1:69" ht="16.8" customHeight="1" x14ac:dyDescent="0.35">
      <c r="A2810" s="15"/>
      <c r="B2810" s="15"/>
      <c r="C2810" s="15" t="s">
        <v>33</v>
      </c>
      <c r="D2810" s="16">
        <v>0</v>
      </c>
      <c r="E2810" s="16">
        <v>0</v>
      </c>
      <c r="F2810" s="16"/>
      <c r="G2810" s="16"/>
      <c r="H2810" s="103" t="s">
        <v>34</v>
      </c>
      <c r="I2810" s="4"/>
      <c r="J2810" s="14"/>
      <c r="K2810" s="17" t="s">
        <v>35</v>
      </c>
      <c r="L2810" s="16">
        <f>B2812+A2865+B2865+D2865+E2865</f>
        <v>238200.22</v>
      </c>
      <c r="M2810" s="16">
        <v>0</v>
      </c>
      <c r="N2810" s="27" t="s">
        <v>36</v>
      </c>
      <c r="O2810" s="27">
        <v>0.02</v>
      </c>
      <c r="P2810" s="18" t="s">
        <v>37</v>
      </c>
      <c r="Q2810" s="14"/>
      <c r="R2810" s="18"/>
      <c r="S2810" s="16"/>
      <c r="T2810" s="18">
        <f t="shared" si="935"/>
        <v>33017.4</v>
      </c>
      <c r="U2810" s="15"/>
    </row>
    <row r="2811" spans="1:69" ht="16.8" customHeight="1" x14ac:dyDescent="0.35">
      <c r="A2811" s="15"/>
      <c r="B2811" s="15"/>
      <c r="C2811" s="15" t="s">
        <v>38</v>
      </c>
      <c r="D2811" s="16">
        <v>0</v>
      </c>
      <c r="E2811" s="16"/>
      <c r="F2811" s="16"/>
      <c r="G2811" s="16"/>
      <c r="H2811" s="103">
        <f>D2812</f>
        <v>0</v>
      </c>
      <c r="I2811" s="4"/>
      <c r="J2811" s="14"/>
      <c r="K2811" s="17" t="str">
        <f>C2850</f>
        <v>TASSE</v>
      </c>
      <c r="L2811" s="16"/>
      <c r="M2811" s="16">
        <f>10*(L2808+L2809-M2809)/100</f>
        <v>0</v>
      </c>
      <c r="N2811" s="16">
        <f>G2850+E2850</f>
        <v>0</v>
      </c>
      <c r="O2811" s="18">
        <v>18868.900000000001</v>
      </c>
      <c r="P2811" s="18">
        <v>0</v>
      </c>
      <c r="Q2811" s="14"/>
      <c r="R2811" s="18"/>
      <c r="S2811" s="16"/>
      <c r="T2811" s="18">
        <f t="shared" si="935"/>
        <v>33017.4</v>
      </c>
      <c r="U2811" s="15"/>
    </row>
    <row r="2812" spans="1:69" ht="16.8" customHeight="1" x14ac:dyDescent="0.35">
      <c r="A2812" s="15"/>
      <c r="B2812" s="15">
        <v>2777.71</v>
      </c>
      <c r="C2812" s="15" t="s">
        <v>39</v>
      </c>
      <c r="D2812" s="16"/>
      <c r="E2812" s="16"/>
      <c r="F2812" s="16"/>
      <c r="G2812" s="16"/>
      <c r="H2812" s="103" t="s">
        <v>40</v>
      </c>
      <c r="I2812" s="18"/>
      <c r="J2812" s="14"/>
      <c r="K2812" s="17" t="str">
        <f>C2820</f>
        <v>TOT. PAG. PRODUTTORI</v>
      </c>
      <c r="L2812" s="16"/>
      <c r="M2812" s="16">
        <f>8.37*(L2808+L2809-M2809)/100</f>
        <v>0</v>
      </c>
      <c r="N2812" s="16">
        <f>D2823</f>
        <v>0</v>
      </c>
      <c r="O2812" s="18">
        <v>-17741.78</v>
      </c>
      <c r="P2812" s="18">
        <v>0</v>
      </c>
      <c r="Q2812" s="14"/>
      <c r="R2812" s="18"/>
      <c r="S2812" s="16"/>
      <c r="T2812" s="18">
        <f t="shared" si="935"/>
        <v>33017.4</v>
      </c>
      <c r="U2812" s="15"/>
    </row>
    <row r="2813" spans="1:69" ht="16.8" customHeight="1" x14ac:dyDescent="0.35">
      <c r="A2813" s="15"/>
      <c r="B2813" s="15"/>
      <c r="C2813" s="15" t="s">
        <v>41</v>
      </c>
      <c r="D2813" s="16"/>
      <c r="E2813" s="16">
        <v>0</v>
      </c>
      <c r="F2813" s="16"/>
      <c r="G2813" s="16"/>
      <c r="H2813" s="103">
        <v>0</v>
      </c>
      <c r="I2813" s="4"/>
      <c r="J2813" s="14"/>
      <c r="K2813" s="15" t="str">
        <f>C2837</f>
        <v>TOT. PAG. IMPIEGATE</v>
      </c>
      <c r="L2813" s="16"/>
      <c r="M2813" s="16">
        <f>15.35*(L2808+L2809-M2809)/100</f>
        <v>0</v>
      </c>
      <c r="N2813" s="16">
        <f>D2834</f>
        <v>0</v>
      </c>
      <c r="O2813" s="18">
        <v>-6723.99</v>
      </c>
      <c r="P2813" s="18">
        <v>0</v>
      </c>
      <c r="Q2813" s="14"/>
      <c r="R2813" s="18"/>
      <c r="S2813" s="16"/>
      <c r="T2813" s="18">
        <f t="shared" si="935"/>
        <v>33017.4</v>
      </c>
      <c r="U2813" s="15"/>
    </row>
    <row r="2814" spans="1:69" ht="16.8" customHeight="1" x14ac:dyDescent="0.35">
      <c r="A2814" s="15"/>
      <c r="B2814" s="15" t="s">
        <v>42</v>
      </c>
      <c r="C2814" s="15" t="s">
        <v>43</v>
      </c>
      <c r="D2814" s="16"/>
      <c r="E2814" s="16"/>
      <c r="F2814" s="16"/>
      <c r="G2814" s="16"/>
      <c r="H2814" s="103" t="s">
        <v>44</v>
      </c>
      <c r="I2814" s="4"/>
      <c r="J2814" s="14"/>
      <c r="K2814" s="15" t="s">
        <v>45</v>
      </c>
      <c r="L2814" s="16"/>
      <c r="M2814" s="16">
        <f>2.6*(L2808+L2809-M2809)/100</f>
        <v>0</v>
      </c>
      <c r="N2814" s="16">
        <f>D2837</f>
        <v>0</v>
      </c>
      <c r="O2814" s="18">
        <v>4991.2</v>
      </c>
      <c r="P2814" s="18">
        <v>0</v>
      </c>
      <c r="Q2814" s="14"/>
      <c r="R2814" s="18"/>
      <c r="S2814" s="16"/>
      <c r="T2814" s="18">
        <f t="shared" si="935"/>
        <v>33017.4</v>
      </c>
      <c r="U2814" s="15"/>
    </row>
    <row r="2815" spans="1:69" ht="16.8" customHeight="1" x14ac:dyDescent="0.35">
      <c r="A2815" s="15"/>
      <c r="B2815" s="15"/>
      <c r="C2815" s="15" t="s">
        <v>46</v>
      </c>
      <c r="D2815" s="16"/>
      <c r="E2815" s="16"/>
      <c r="F2815" s="16"/>
      <c r="G2815" s="16">
        <v>0</v>
      </c>
      <c r="H2815" s="103">
        <f>D2815</f>
        <v>0</v>
      </c>
      <c r="I2815" s="4"/>
      <c r="J2815" s="14"/>
      <c r="K2815" s="15" t="s">
        <v>47</v>
      </c>
      <c r="L2815" s="16"/>
      <c r="M2815" s="16">
        <f>2.6*(L2808+L2809-M2809)/100</f>
        <v>0</v>
      </c>
      <c r="N2815" s="16"/>
      <c r="O2815" s="18">
        <v>4825.71</v>
      </c>
      <c r="P2815" s="18">
        <v>0</v>
      </c>
      <c r="Q2815" s="14"/>
      <c r="R2815" s="18"/>
      <c r="S2815" s="16">
        <v>0</v>
      </c>
      <c r="T2815" s="18">
        <f t="shared" si="935"/>
        <v>33017.4</v>
      </c>
      <c r="U2815" s="15"/>
    </row>
    <row r="2816" spans="1:69" ht="16.8" customHeight="1" x14ac:dyDescent="0.35">
      <c r="A2816" s="15"/>
      <c r="B2816" s="15"/>
      <c r="C2816" s="15" t="s">
        <v>48</v>
      </c>
      <c r="D2816" s="16"/>
      <c r="E2816" s="16"/>
      <c r="F2816" s="16"/>
      <c r="G2816" s="16">
        <v>0</v>
      </c>
      <c r="H2816" s="103" t="s">
        <v>49</v>
      </c>
      <c r="I2816" s="4"/>
      <c r="J2816" s="14"/>
      <c r="K2816" s="15" t="s">
        <v>50</v>
      </c>
      <c r="L2816" s="16"/>
      <c r="M2816" s="16">
        <f>0.46*(L2808+L2809-M2809)/100</f>
        <v>0</v>
      </c>
      <c r="N2816" s="16">
        <f>G2861+E2861</f>
        <v>0</v>
      </c>
      <c r="O2816" s="18">
        <v>883.06</v>
      </c>
      <c r="P2816" s="18">
        <v>0</v>
      </c>
      <c r="Q2816" s="14"/>
      <c r="R2816" s="18"/>
      <c r="S2816" s="16">
        <f>G2816</f>
        <v>0</v>
      </c>
      <c r="T2816" s="18">
        <f t="shared" si="935"/>
        <v>33017.4</v>
      </c>
      <c r="U2816" s="15" t="str">
        <f>C2816</f>
        <v>Pag. GIANI</v>
      </c>
    </row>
    <row r="2817" spans="1:21" ht="16.8" customHeight="1" x14ac:dyDescent="0.35">
      <c r="A2817" s="15"/>
      <c r="B2817" s="15"/>
      <c r="C2817" s="15" t="s">
        <v>51</v>
      </c>
      <c r="D2817" s="16"/>
      <c r="E2817" s="16"/>
      <c r="F2817" s="16"/>
      <c r="G2817" s="16">
        <v>0</v>
      </c>
      <c r="H2817" s="103">
        <f>D2816</f>
        <v>0</v>
      </c>
      <c r="I2817" s="4"/>
      <c r="J2817" s="14"/>
      <c r="K2817" s="15" t="s">
        <v>52</v>
      </c>
      <c r="L2817" s="16"/>
      <c r="M2817" s="16">
        <f>0.28*(L2808+L2809-M2809)/100</f>
        <v>0</v>
      </c>
      <c r="N2817" s="16">
        <f>G2851+E2851</f>
        <v>0</v>
      </c>
      <c r="O2817" s="18">
        <v>537.51</v>
      </c>
      <c r="P2817" s="18">
        <v>0</v>
      </c>
      <c r="Q2817" s="14"/>
      <c r="R2817" s="18"/>
      <c r="S2817" s="16">
        <f>G2817</f>
        <v>0</v>
      </c>
      <c r="T2817" s="18">
        <f t="shared" si="935"/>
        <v>33017.4</v>
      </c>
      <c r="U2817" s="15" t="str">
        <f>C2817</f>
        <v>Pag. SANTORO</v>
      </c>
    </row>
    <row r="2818" spans="1:21" ht="16.8" customHeight="1" x14ac:dyDescent="0.35">
      <c r="A2818" s="15"/>
      <c r="B2818" s="15"/>
      <c r="C2818" s="15" t="s">
        <v>53</v>
      </c>
      <c r="D2818" s="16"/>
      <c r="E2818" s="16"/>
      <c r="F2818" s="16"/>
      <c r="G2818" s="16">
        <v>0</v>
      </c>
      <c r="H2818" s="103"/>
      <c r="I2818" s="4"/>
      <c r="J2818" s="14"/>
      <c r="K2818" s="15" t="str">
        <f>C2828</f>
        <v>Materiale pulizia</v>
      </c>
      <c r="L2818" s="16"/>
      <c r="M2818" s="16">
        <f>0.28*(L2808+L2809-M2809)/100</f>
        <v>0</v>
      </c>
      <c r="N2818" s="16">
        <v>0</v>
      </c>
      <c r="O2818" s="18">
        <v>537.51</v>
      </c>
      <c r="P2818" s="18">
        <v>0</v>
      </c>
      <c r="Q2818" s="14"/>
      <c r="R2818" s="18"/>
      <c r="S2818" s="16">
        <f>G2818</f>
        <v>0</v>
      </c>
      <c r="T2818" s="18">
        <f t="shared" si="935"/>
        <v>33017.4</v>
      </c>
      <c r="U2818" s="15" t="str">
        <f>C2818</f>
        <v>PAG. RITENUTA PRODUTTORI</v>
      </c>
    </row>
    <row r="2819" spans="1:21" ht="16.8" customHeight="1" x14ac:dyDescent="0.35">
      <c r="A2819" s="15"/>
      <c r="B2819" s="15"/>
      <c r="C2819" s="15" t="s">
        <v>54</v>
      </c>
      <c r="D2819" s="16"/>
      <c r="E2819" s="16"/>
      <c r="F2819" s="16"/>
      <c r="G2819" s="16">
        <v>0</v>
      </c>
      <c r="H2819" s="103"/>
      <c r="I2819" s="4"/>
      <c r="J2819" s="14"/>
      <c r="K2819" s="15" t="str">
        <f>C2831</f>
        <v>Pubblicità</v>
      </c>
      <c r="L2819" s="16"/>
      <c r="M2819" s="16">
        <f>0.28*(L2808+L2809-M2809)/100</f>
        <v>0</v>
      </c>
      <c r="N2819" s="16">
        <f>E2860+G2860</f>
        <v>0</v>
      </c>
      <c r="O2819" s="18">
        <v>537.51</v>
      </c>
      <c r="P2819" s="18">
        <v>0</v>
      </c>
      <c r="Q2819" s="14"/>
      <c r="R2819" s="18"/>
      <c r="S2819" s="16">
        <v>0</v>
      </c>
      <c r="T2819" s="18">
        <f t="shared" si="935"/>
        <v>33017.4</v>
      </c>
      <c r="U2819" s="15" t="str">
        <f>C2819</f>
        <v>Pag. produttori</v>
      </c>
    </row>
    <row r="2820" spans="1:21" ht="16.8" customHeight="1" x14ac:dyDescent="0.35">
      <c r="A2820" s="15"/>
      <c r="B2820" s="15"/>
      <c r="C2820" s="15" t="s">
        <v>55</v>
      </c>
      <c r="D2820" s="16">
        <f>SUM(G2812:G2819)+E2815+E2816+E2817+E2818+E2819</f>
        <v>0</v>
      </c>
      <c r="E2820" s="16"/>
      <c r="F2820" s="16"/>
      <c r="G2820" s="16"/>
      <c r="H2820" s="16"/>
      <c r="I2820" s="4"/>
      <c r="J2820" s="14"/>
      <c r="K2820" s="15" t="str">
        <f>C2841</f>
        <v xml:space="preserve">PAG. BOLLETTA ENEL  </v>
      </c>
      <c r="L2820" s="16"/>
      <c r="M2820" s="16">
        <f>0.46*(L2808+L2809-M2809)/100</f>
        <v>0</v>
      </c>
      <c r="N2820" s="16">
        <f>D2844</f>
        <v>0</v>
      </c>
      <c r="O2820" s="18">
        <v>883.06</v>
      </c>
      <c r="P2820" s="18">
        <v>0</v>
      </c>
      <c r="Q2820" s="14"/>
      <c r="R2820" s="18"/>
      <c r="S2820" s="16">
        <f t="shared" ref="S2820:S2825" si="936">G2820</f>
        <v>0</v>
      </c>
      <c r="T2820" s="18">
        <f t="shared" si="935"/>
        <v>33017.4</v>
      </c>
      <c r="U2820" s="15"/>
    </row>
    <row r="2821" spans="1:21" ht="16.8" customHeight="1" x14ac:dyDescent="0.35">
      <c r="A2821" s="15"/>
      <c r="B2821" s="15"/>
      <c r="C2821" s="15" t="s">
        <v>56</v>
      </c>
      <c r="D2821" s="16"/>
      <c r="E2821" s="16"/>
      <c r="F2821" s="16"/>
      <c r="G2821" s="16"/>
      <c r="H2821" s="16"/>
      <c r="I2821" s="4"/>
      <c r="J2821" s="14"/>
      <c r="K2821" s="15" t="str">
        <f>C2842</f>
        <v>Locazione immobili</v>
      </c>
      <c r="L2821" s="16"/>
      <c r="M2821" s="16">
        <f>14.4*(L2808+L2809-M2809)/100</f>
        <v>0</v>
      </c>
      <c r="N2821" s="16"/>
      <c r="O2821" s="18">
        <v>8711.5499999999993</v>
      </c>
      <c r="P2821" s="18">
        <v>0</v>
      </c>
      <c r="Q2821" s="14"/>
      <c r="R2821" s="18"/>
      <c r="S2821" s="16">
        <f t="shared" si="936"/>
        <v>0</v>
      </c>
      <c r="T2821" s="18">
        <f t="shared" si="935"/>
        <v>33017.4</v>
      </c>
      <c r="U2821" s="15"/>
    </row>
    <row r="2822" spans="1:21" ht="16.8" customHeight="1" x14ac:dyDescent="0.35">
      <c r="A2822" s="15"/>
      <c r="B2822" s="15"/>
      <c r="C2822" s="15" t="s">
        <v>57</v>
      </c>
      <c r="D2822" s="16">
        <f>E2821+G2821</f>
        <v>0</v>
      </c>
      <c r="E2822" s="16"/>
      <c r="F2822" s="16"/>
      <c r="G2822" s="16"/>
      <c r="H2822" s="16">
        <f>SUM(H2809:H2821)</f>
        <v>0</v>
      </c>
      <c r="I2822" s="4"/>
      <c r="J2822" s="14"/>
      <c r="K2822" s="15" t="str">
        <f>C2843</f>
        <v>Spese condominiali</v>
      </c>
      <c r="L2822" s="16">
        <f>D2831</f>
        <v>0</v>
      </c>
      <c r="M2822" s="16">
        <f>1.4*(L2808+L2809-M2809)/100</f>
        <v>0</v>
      </c>
      <c r="N2822" s="16"/>
      <c r="O2822" s="18">
        <v>2115.39</v>
      </c>
      <c r="P2822" s="18">
        <v>0</v>
      </c>
      <c r="Q2822" s="14"/>
      <c r="R2822" s="18"/>
      <c r="S2822" s="16">
        <f t="shared" si="936"/>
        <v>0</v>
      </c>
      <c r="T2822" s="18">
        <f t="shared" si="935"/>
        <v>33017.4</v>
      </c>
      <c r="U2822" s="15"/>
    </row>
    <row r="2823" spans="1:21" ht="16.8" customHeight="1" x14ac:dyDescent="0.35">
      <c r="A2823" s="15"/>
      <c r="B2823" s="15"/>
      <c r="C2823" s="15" t="s">
        <v>58</v>
      </c>
      <c r="D2823" s="16"/>
      <c r="E2823" s="16"/>
      <c r="F2823" s="16"/>
      <c r="G2823" s="16">
        <v>0</v>
      </c>
      <c r="H2823" s="16"/>
      <c r="I2823" s="4"/>
      <c r="J2823" s="14"/>
      <c r="K2823" s="15" t="str">
        <f>C2845</f>
        <v xml:space="preserve">RIVALSA </v>
      </c>
      <c r="L2823" s="16"/>
      <c r="M2823" s="16">
        <f>0*(L2808+L2809-M2809)/100</f>
        <v>0</v>
      </c>
      <c r="N2823" s="16">
        <f>E2847</f>
        <v>0</v>
      </c>
      <c r="O2823" s="18">
        <v>0</v>
      </c>
      <c r="P2823" s="18">
        <v>0</v>
      </c>
      <c r="Q2823" s="14"/>
      <c r="R2823" s="18"/>
      <c r="S2823" s="16">
        <f t="shared" si="936"/>
        <v>0</v>
      </c>
      <c r="T2823" s="18">
        <f t="shared" si="935"/>
        <v>33017.4</v>
      </c>
      <c r="U2823" s="15" t="str">
        <f>C2823</f>
        <v xml:space="preserve">Francobolli    </v>
      </c>
    </row>
    <row r="2824" spans="1:21" ht="16.8" customHeight="1" x14ac:dyDescent="0.35">
      <c r="A2824" s="15"/>
      <c r="B2824" s="15"/>
      <c r="C2824" s="15" t="s">
        <v>59</v>
      </c>
      <c r="D2824" s="16"/>
      <c r="E2824" s="16"/>
      <c r="F2824" s="16"/>
      <c r="G2824" s="16">
        <v>0</v>
      </c>
      <c r="H2824" s="16"/>
      <c r="I2824" s="4"/>
      <c r="J2824" s="14"/>
      <c r="K2824" s="15" t="str">
        <f>C2846</f>
        <v>COMMERCIALISTA</v>
      </c>
      <c r="L2824" s="16"/>
      <c r="M2824" s="16">
        <f>1.86*(L2808+L2809-M2809)/100</f>
        <v>0</v>
      </c>
      <c r="N2824" s="16">
        <f>G2846+E2846</f>
        <v>0</v>
      </c>
      <c r="O2824" s="18">
        <v>2819.11</v>
      </c>
      <c r="P2824" s="18">
        <v>0</v>
      </c>
      <c r="Q2824" s="14"/>
      <c r="R2824" s="18"/>
      <c r="S2824" s="16">
        <f t="shared" si="936"/>
        <v>0</v>
      </c>
      <c r="T2824" s="18">
        <f t="shared" si="935"/>
        <v>33017.4</v>
      </c>
      <c r="U2824" s="15" t="str">
        <f>C2824</f>
        <v>Benzina auto gigi</v>
      </c>
    </row>
    <row r="2825" spans="1:21" ht="16.8" customHeight="1" x14ac:dyDescent="0.35">
      <c r="A2825" s="15"/>
      <c r="B2825" s="15"/>
      <c r="C2825" s="15" t="s">
        <v>60</v>
      </c>
      <c r="D2825" s="16"/>
      <c r="E2825" s="16"/>
      <c r="F2825" s="16"/>
      <c r="G2825" s="16">
        <v>0</v>
      </c>
      <c r="H2825" s="16"/>
      <c r="I2825" s="4"/>
      <c r="J2825" s="14"/>
      <c r="K2825" s="15" t="str">
        <f>C2847</f>
        <v>CASSA PREVIDENZA  AGENTI</v>
      </c>
      <c r="L2825" s="16">
        <v>0</v>
      </c>
      <c r="M2825" s="16">
        <f>0.7*(L2808+L2809-M2809)/100</f>
        <v>0</v>
      </c>
      <c r="N2825" s="16"/>
      <c r="O2825" s="18">
        <v>1343.78</v>
      </c>
      <c r="P2825" s="18">
        <v>0</v>
      </c>
      <c r="Q2825" s="14"/>
      <c r="R2825" s="18"/>
      <c r="S2825" s="16">
        <f t="shared" si="936"/>
        <v>0</v>
      </c>
      <c r="T2825" s="18">
        <f t="shared" si="935"/>
        <v>33017.4</v>
      </c>
      <c r="U2825" s="15" t="str">
        <f>C2825</f>
        <v>Benzina auto papa'</v>
      </c>
    </row>
    <row r="2826" spans="1:21" ht="16.8" customHeight="1" x14ac:dyDescent="0.35">
      <c r="A2826" s="15"/>
      <c r="B2826" s="15"/>
      <c r="C2826" s="28"/>
      <c r="D2826" s="16"/>
      <c r="E2826" s="16"/>
      <c r="F2826" s="16"/>
      <c r="G2826" s="16">
        <v>0</v>
      </c>
      <c r="H2826" s="16"/>
      <c r="I2826" s="4"/>
      <c r="J2826" s="14"/>
      <c r="K2826" s="15" t="str">
        <f>C2851</f>
        <v>PREL.  ACC. PER AMM-  GIGI</v>
      </c>
      <c r="L2826" s="16">
        <v>0</v>
      </c>
      <c r="M2826" s="16">
        <f>19.82*(L2808+L2809-M2809)/100</f>
        <v>0</v>
      </c>
      <c r="N2826" s="16"/>
      <c r="O2826" s="18">
        <v>15612.55</v>
      </c>
      <c r="P2826" s="18">
        <v>0</v>
      </c>
      <c r="Q2826" s="14"/>
      <c r="R2826" s="18"/>
      <c r="S2826" s="16">
        <v>0</v>
      </c>
      <c r="T2826" s="18">
        <f t="shared" si="935"/>
        <v>33017.4</v>
      </c>
      <c r="U2826" s="15"/>
    </row>
    <row r="2827" spans="1:21" ht="16.8" customHeight="1" x14ac:dyDescent="0.35">
      <c r="A2827" s="15"/>
      <c r="B2827" s="15"/>
      <c r="C2827" s="15" t="s">
        <v>61</v>
      </c>
      <c r="D2827" s="16"/>
      <c r="E2827" s="16"/>
      <c r="F2827" s="16"/>
      <c r="G2827" s="16">
        <v>0</v>
      </c>
      <c r="H2827" s="16"/>
      <c r="I2827" s="4"/>
      <c r="J2827" s="14"/>
      <c r="K2827" s="15" t="str">
        <f>C2852</f>
        <v>PREL.  ACC. PER AMM-. RENZO</v>
      </c>
      <c r="L2827" s="16">
        <v>0</v>
      </c>
      <c r="M2827" s="16">
        <f>19.82*(L2808+L2809-M2809)/100</f>
        <v>0</v>
      </c>
      <c r="N2827" s="29">
        <v>0</v>
      </c>
      <c r="O2827" s="18">
        <v>23878.52</v>
      </c>
      <c r="P2827" s="18">
        <v>0</v>
      </c>
      <c r="Q2827" s="14"/>
      <c r="R2827" s="18"/>
      <c r="S2827" s="16">
        <f t="shared" ref="S2827:S2836" si="937">G2827</f>
        <v>0</v>
      </c>
      <c r="T2827" s="18">
        <f t="shared" si="935"/>
        <v>33017.4</v>
      </c>
      <c r="U2827" s="15" t="str">
        <f t="shared" ref="U2827:U2833" si="938">C2827</f>
        <v>Cancelleria</v>
      </c>
    </row>
    <row r="2828" spans="1:21" ht="16.8" customHeight="1" x14ac:dyDescent="0.35">
      <c r="A2828" s="15"/>
      <c r="B2828" s="15"/>
      <c r="C2828" s="28" t="s">
        <v>62</v>
      </c>
      <c r="D2828" s="16"/>
      <c r="E2828" s="16"/>
      <c r="F2828" s="16"/>
      <c r="G2828" s="16">
        <v>0</v>
      </c>
      <c r="H2828" s="16"/>
      <c r="I2828" s="4"/>
      <c r="J2828" s="14"/>
      <c r="K2828" s="15" t="str">
        <f>C2823</f>
        <v xml:space="preserve">Francobolli    </v>
      </c>
      <c r="L2828" s="16">
        <v>0</v>
      </c>
      <c r="M2828" s="16">
        <f>0.5*(L2808+L2809-M2809)/100</f>
        <v>0</v>
      </c>
      <c r="N2828" s="16"/>
      <c r="O2828" s="18">
        <v>959.85</v>
      </c>
      <c r="P2828" s="18">
        <v>0</v>
      </c>
      <c r="Q2828" s="14"/>
      <c r="R2828" s="18"/>
      <c r="S2828" s="16">
        <f t="shared" si="937"/>
        <v>0</v>
      </c>
      <c r="T2828" s="18">
        <f t="shared" si="935"/>
        <v>33017.4</v>
      </c>
      <c r="U2828" s="15" t="str">
        <f t="shared" si="938"/>
        <v>Materiale pulizia</v>
      </c>
    </row>
    <row r="2829" spans="1:21" ht="16.8" customHeight="1" x14ac:dyDescent="0.35">
      <c r="A2829" s="15"/>
      <c r="B2829" s="15"/>
      <c r="C2829" s="15" t="s">
        <v>63</v>
      </c>
      <c r="D2829" s="16"/>
      <c r="E2829" s="16"/>
      <c r="F2829" s="16"/>
      <c r="G2829" s="16">
        <v>0</v>
      </c>
      <c r="H2829" s="16"/>
      <c r="I2829" s="4"/>
      <c r="J2829" s="14"/>
      <c r="K2829" s="17" t="str">
        <f>C2829</f>
        <v xml:space="preserve">Assicurazioni </v>
      </c>
      <c r="L2829" s="16"/>
      <c r="M2829" s="16">
        <f>0.5*(L2808+L2809-M2809)/100</f>
        <v>0</v>
      </c>
      <c r="N2829" s="16"/>
      <c r="O2829" s="3">
        <v>959.85</v>
      </c>
      <c r="P2829" s="3">
        <v>0</v>
      </c>
      <c r="Q2829" s="14"/>
      <c r="R2829" s="18"/>
      <c r="S2829" s="16">
        <f t="shared" si="937"/>
        <v>0</v>
      </c>
      <c r="T2829" s="18">
        <f t="shared" si="935"/>
        <v>33017.4</v>
      </c>
      <c r="U2829" s="15" t="str">
        <f t="shared" si="938"/>
        <v xml:space="preserve">Assicurazioni </v>
      </c>
    </row>
    <row r="2830" spans="1:21" ht="16.8" customHeight="1" x14ac:dyDescent="0.35">
      <c r="A2830" s="15"/>
      <c r="B2830" s="15"/>
      <c r="C2830" s="15" t="s">
        <v>50</v>
      </c>
      <c r="D2830" s="16"/>
      <c r="E2830" s="16"/>
      <c r="F2830" s="16"/>
      <c r="G2830" s="16">
        <v>0</v>
      </c>
      <c r="H2830" s="16"/>
      <c r="I2830" s="4"/>
      <c r="J2830" s="14"/>
      <c r="K2830" s="17" t="s">
        <v>64</v>
      </c>
      <c r="L2830" s="16"/>
      <c r="M2830" s="16">
        <f>0.32*(L2808+L2809-M2809)/100</f>
        <v>0</v>
      </c>
      <c r="N2830" s="16">
        <f>G2826</f>
        <v>0</v>
      </c>
      <c r="O2830" s="18">
        <v>607.01</v>
      </c>
      <c r="P2830" s="18">
        <v>0</v>
      </c>
      <c r="Q2830" s="14"/>
      <c r="R2830" s="18"/>
      <c r="S2830" s="16">
        <f t="shared" si="937"/>
        <v>0</v>
      </c>
      <c r="T2830" s="18">
        <f t="shared" si="935"/>
        <v>33017.4</v>
      </c>
      <c r="U2830" s="15" t="str">
        <f t="shared" si="938"/>
        <v>Telepass</v>
      </c>
    </row>
    <row r="2831" spans="1:21" ht="16.8" customHeight="1" x14ac:dyDescent="0.35">
      <c r="A2831" s="15"/>
      <c r="B2831" s="15"/>
      <c r="C2831" s="28" t="s">
        <v>65</v>
      </c>
      <c r="D2831" s="16"/>
      <c r="E2831" s="16"/>
      <c r="F2831" s="16"/>
      <c r="G2831" s="16">
        <v>0</v>
      </c>
      <c r="H2831" s="16"/>
      <c r="I2831" s="4"/>
      <c r="J2831" s="14"/>
      <c r="K2831" s="17"/>
      <c r="L2831" s="16"/>
      <c r="M2831" s="16"/>
      <c r="N2831" s="16" t="s">
        <v>66</v>
      </c>
      <c r="O2831" s="16">
        <v>0</v>
      </c>
      <c r="P2831" s="18"/>
      <c r="Q2831" s="14"/>
      <c r="R2831" s="18"/>
      <c r="S2831" s="16">
        <f t="shared" si="937"/>
        <v>0</v>
      </c>
      <c r="T2831" s="18">
        <f t="shared" si="935"/>
        <v>33017.4</v>
      </c>
      <c r="U2831" s="15" t="str">
        <f t="shared" si="938"/>
        <v>Pubblicità</v>
      </c>
    </row>
    <row r="2832" spans="1:21" ht="16.8" customHeight="1" x14ac:dyDescent="0.35">
      <c r="A2832" s="15"/>
      <c r="B2832" s="15"/>
      <c r="C2832" s="15" t="s">
        <v>67</v>
      </c>
      <c r="D2832" s="16"/>
      <c r="E2832" s="16"/>
      <c r="F2832" s="16"/>
      <c r="G2832" s="16">
        <v>0</v>
      </c>
      <c r="H2832" s="16"/>
      <c r="I2832" s="4"/>
      <c r="J2832" s="14"/>
      <c r="K2832" s="17"/>
      <c r="L2832" s="16">
        <v>0</v>
      </c>
      <c r="M2832" s="16">
        <v>0</v>
      </c>
      <c r="N2832" s="16" t="s">
        <v>68</v>
      </c>
      <c r="O2832" s="31">
        <f>L2856</f>
        <v>0</v>
      </c>
      <c r="P2832" s="33">
        <v>0</v>
      </c>
      <c r="Q2832" s="14"/>
      <c r="R2832" s="18"/>
      <c r="S2832" s="16">
        <f t="shared" si="937"/>
        <v>0</v>
      </c>
      <c r="T2832" s="18">
        <f t="shared" si="935"/>
        <v>33017.4</v>
      </c>
      <c r="U2832" s="15" t="str">
        <f t="shared" si="938"/>
        <v>Impiegata MARZIA</v>
      </c>
    </row>
    <row r="2833" spans="1:21" ht="16.8" customHeight="1" x14ac:dyDescent="0.35">
      <c r="A2833" s="15"/>
      <c r="B2833" s="15"/>
      <c r="C2833" s="15" t="s">
        <v>69</v>
      </c>
      <c r="D2833" s="16"/>
      <c r="E2833" s="16"/>
      <c r="F2833" s="16"/>
      <c r="G2833" s="16">
        <v>0</v>
      </c>
      <c r="H2833" s="16"/>
      <c r="I2833" s="4"/>
      <c r="J2833" s="14"/>
      <c r="K2833" s="17"/>
      <c r="L2833" s="16"/>
      <c r="M2833" s="16"/>
      <c r="N2833" s="16" t="s">
        <v>70</v>
      </c>
      <c r="O2833" s="16">
        <v>6810</v>
      </c>
      <c r="P2833" s="33">
        <v>64606.3</v>
      </c>
      <c r="Q2833" s="14"/>
      <c r="R2833" s="18"/>
      <c r="S2833" s="16">
        <f t="shared" si="937"/>
        <v>0</v>
      </c>
      <c r="T2833" s="18">
        <f t="shared" si="935"/>
        <v>33017.4</v>
      </c>
      <c r="U2833" s="15" t="str">
        <f t="shared" si="938"/>
        <v>Impiegata DEBORAH</v>
      </c>
    </row>
    <row r="2834" spans="1:21" ht="16.8" customHeight="1" x14ac:dyDescent="0.35">
      <c r="A2834" s="15"/>
      <c r="B2834" s="15"/>
      <c r="C2834" s="15" t="s">
        <v>71</v>
      </c>
      <c r="D2834" s="16">
        <f>SUM(G2832:G2833)+E2832+E2833</f>
        <v>0</v>
      </c>
      <c r="E2834" s="16"/>
      <c r="F2834" s="16"/>
      <c r="G2834" s="16">
        <v>0</v>
      </c>
      <c r="H2834" s="16"/>
      <c r="I2834" s="4"/>
      <c r="J2834" s="14"/>
      <c r="K2834" s="17"/>
      <c r="L2834" s="16"/>
      <c r="M2834" s="16"/>
      <c r="N2834" s="16" t="s">
        <v>72</v>
      </c>
      <c r="O2834" s="34">
        <v>19880.63</v>
      </c>
      <c r="P2834" s="35">
        <v>24778.9</v>
      </c>
      <c r="Q2834" s="14"/>
      <c r="R2834" s="18"/>
      <c r="S2834" s="16">
        <f t="shared" si="937"/>
        <v>0</v>
      </c>
      <c r="T2834" s="18">
        <f t="shared" si="935"/>
        <v>33017.4</v>
      </c>
      <c r="U2834" s="15"/>
    </row>
    <row r="2835" spans="1:21" ht="16.8" customHeight="1" x14ac:dyDescent="0.35">
      <c r="A2835" s="15"/>
      <c r="B2835" s="15"/>
      <c r="C2835" s="15" t="s">
        <v>73</v>
      </c>
      <c r="D2835" s="16"/>
      <c r="E2835" s="16"/>
      <c r="F2835" s="16"/>
      <c r="G2835" s="16">
        <v>0</v>
      </c>
      <c r="H2835" s="16"/>
      <c r="I2835" s="4"/>
      <c r="J2835" s="14"/>
      <c r="K2835" s="6" t="s">
        <v>74</v>
      </c>
      <c r="L2835" s="3">
        <f>SUM(L2808:L2834)</f>
        <v>238200.22</v>
      </c>
      <c r="M2835" s="3">
        <f>SUM(M2808:M2834)</f>
        <v>0</v>
      </c>
      <c r="N2835" s="16" t="s">
        <v>75</v>
      </c>
      <c r="O2835" s="16">
        <v>11708.27</v>
      </c>
      <c r="P2835" s="18"/>
      <c r="Q2835" s="14"/>
      <c r="R2835" s="18"/>
      <c r="S2835" s="16">
        <f t="shared" si="937"/>
        <v>0</v>
      </c>
      <c r="T2835" s="18">
        <f t="shared" si="935"/>
        <v>33017.4</v>
      </c>
      <c r="U2835" s="15" t="str">
        <f>C2835</f>
        <v xml:space="preserve">Pag. impiegata   </v>
      </c>
    </row>
    <row r="2836" spans="1:21" ht="16.8" customHeight="1" x14ac:dyDescent="0.35">
      <c r="A2836" s="15"/>
      <c r="B2836" s="15"/>
      <c r="C2836" s="15" t="s">
        <v>76</v>
      </c>
      <c r="D2836" s="16"/>
      <c r="E2836" s="16"/>
      <c r="F2836" s="16"/>
      <c r="G2836" s="16">
        <v>0</v>
      </c>
      <c r="H2836" s="16"/>
      <c r="I2836" s="4"/>
      <c r="J2836" s="14"/>
      <c r="K2836" s="6" t="s">
        <v>32</v>
      </c>
      <c r="L2836" s="3">
        <v>0</v>
      </c>
      <c r="M2836" s="3">
        <v>0</v>
      </c>
      <c r="N2836" s="16" t="s">
        <v>77</v>
      </c>
      <c r="O2836" s="36">
        <v>-1573.67</v>
      </c>
      <c r="P2836" s="37">
        <v>13281.94</v>
      </c>
      <c r="Q2836" s="14"/>
      <c r="R2836" s="18"/>
      <c r="S2836" s="16">
        <f t="shared" si="937"/>
        <v>0</v>
      </c>
      <c r="T2836" s="18">
        <f t="shared" si="935"/>
        <v>33017.4</v>
      </c>
      <c r="U2836" s="15" t="str">
        <f>C2836</f>
        <v>Pagamento contributi impiegate</v>
      </c>
    </row>
    <row r="2837" spans="1:21" ht="16.8" customHeight="1" thickBot="1" x14ac:dyDescent="0.4">
      <c r="A2837" s="15"/>
      <c r="B2837" s="15"/>
      <c r="C2837" s="15" t="s">
        <v>78</v>
      </c>
      <c r="D2837" s="16">
        <f>SUM(G2835:G2836)+E2835+E2836</f>
        <v>0</v>
      </c>
      <c r="E2837" s="16"/>
      <c r="F2837" s="16"/>
      <c r="G2837" s="16"/>
      <c r="H2837" s="16"/>
      <c r="I2837" s="4"/>
      <c r="J2837" s="14"/>
      <c r="K2837" s="6" t="s">
        <v>79</v>
      </c>
      <c r="L2837" s="3">
        <f>L2835+L2836</f>
        <v>238200.22</v>
      </c>
      <c r="M2837" s="3">
        <f>M2835+M2836</f>
        <v>0</v>
      </c>
      <c r="N2837" s="16" t="s">
        <v>80</v>
      </c>
      <c r="O2837" s="38">
        <v>33162.57</v>
      </c>
      <c r="P2837" s="39">
        <v>13281.94</v>
      </c>
      <c r="Q2837" s="14"/>
      <c r="R2837" s="18"/>
      <c r="S2837" s="16"/>
      <c r="T2837" s="18">
        <f t="shared" si="935"/>
        <v>33017.4</v>
      </c>
      <c r="U2837" s="15"/>
    </row>
    <row r="2838" spans="1:21" ht="16.8" customHeight="1" thickTop="1" thickBot="1" x14ac:dyDescent="0.4">
      <c r="A2838" s="15"/>
      <c r="B2838" s="15"/>
      <c r="C2838" s="15" t="s">
        <v>81</v>
      </c>
      <c r="D2838" s="16"/>
      <c r="E2838" s="16"/>
      <c r="F2838" s="16"/>
      <c r="G2838" s="16">
        <v>0</v>
      </c>
      <c r="H2838" s="16"/>
      <c r="I2838" s="4"/>
      <c r="J2838" s="14"/>
      <c r="K2838" s="6" t="s">
        <v>13</v>
      </c>
      <c r="L2838" s="3">
        <f>L2837-M2837</f>
        <v>238200.22</v>
      </c>
      <c r="M2838" s="40"/>
      <c r="N2838" s="29" t="s">
        <v>82</v>
      </c>
      <c r="O2838" s="41">
        <v>64606.3</v>
      </c>
      <c r="P2838" s="18"/>
      <c r="Q2838" s="14"/>
      <c r="R2838" s="18"/>
      <c r="S2838" s="16">
        <f t="shared" ref="S2838:S2843" si="939">G2838</f>
        <v>0</v>
      </c>
      <c r="T2838" s="18">
        <f t="shared" si="935"/>
        <v>33017.4</v>
      </c>
      <c r="U2838" s="15" t="str">
        <f t="shared" ref="U2838:U2843" si="940">C2838</f>
        <v>Pag. Bolletta Telecom  780820</v>
      </c>
    </row>
    <row r="2839" spans="1:21" ht="16.8" customHeight="1" thickTop="1" thickBot="1" x14ac:dyDescent="0.4">
      <c r="A2839" s="15"/>
      <c r="B2839" s="15"/>
      <c r="C2839" s="15" t="s">
        <v>83</v>
      </c>
      <c r="D2839" s="16"/>
      <c r="E2839" s="16"/>
      <c r="F2839" s="16"/>
      <c r="G2839" s="16">
        <v>0</v>
      </c>
      <c r="H2839" s="16"/>
      <c r="I2839" s="4"/>
      <c r="J2839" s="14"/>
      <c r="K2839" s="17"/>
      <c r="L2839" s="16"/>
      <c r="M2839" s="16"/>
      <c r="N2839" s="42" t="s">
        <v>84</v>
      </c>
      <c r="O2839" s="43">
        <v>24778.9</v>
      </c>
      <c r="P2839" s="18"/>
      <c r="Q2839" s="14"/>
      <c r="R2839" s="18"/>
      <c r="S2839" s="16">
        <f t="shared" si="939"/>
        <v>0</v>
      </c>
      <c r="T2839" s="18">
        <f t="shared" si="935"/>
        <v>33017.4</v>
      </c>
      <c r="U2839" s="15" t="str">
        <f t="shared" si="940"/>
        <v>Pag. Bolletta Telecom 780344</v>
      </c>
    </row>
    <row r="2840" spans="1:21" ht="16.8" customHeight="1" thickTop="1" x14ac:dyDescent="0.35">
      <c r="A2840" s="15"/>
      <c r="B2840" s="15"/>
      <c r="C2840" s="15" t="s">
        <v>85</v>
      </c>
      <c r="D2840" s="16"/>
      <c r="E2840" s="16"/>
      <c r="F2840" s="16"/>
      <c r="G2840" s="16">
        <v>0</v>
      </c>
      <c r="H2840" s="16"/>
      <c r="I2840" s="4"/>
      <c r="J2840" s="14"/>
      <c r="K2840" s="6" t="s">
        <v>86</v>
      </c>
      <c r="L2840" s="3">
        <v>0</v>
      </c>
      <c r="M2840" s="3">
        <v>0</v>
      </c>
      <c r="N2840" s="3">
        <f>SUM(L2840:M2840)</f>
        <v>0</v>
      </c>
      <c r="O2840" s="44"/>
      <c r="P2840" s="18"/>
      <c r="Q2840" s="14"/>
      <c r="R2840" s="18"/>
      <c r="S2840" s="16">
        <f t="shared" si="939"/>
        <v>0</v>
      </c>
      <c r="T2840" s="18">
        <f t="shared" si="935"/>
        <v>33017.4</v>
      </c>
      <c r="U2840" s="15" t="str">
        <f t="shared" si="940"/>
        <v>Pag. Bolletta Telecom</v>
      </c>
    </row>
    <row r="2841" spans="1:21" ht="16.8" customHeight="1" x14ac:dyDescent="0.35">
      <c r="A2841" s="15"/>
      <c r="B2841" s="15"/>
      <c r="C2841" s="15" t="s">
        <v>87</v>
      </c>
      <c r="D2841" s="16"/>
      <c r="E2841" s="16"/>
      <c r="F2841" s="16"/>
      <c r="G2841" s="16">
        <v>0</v>
      </c>
      <c r="H2841" s="16"/>
      <c r="I2841" s="4"/>
      <c r="J2841" s="14"/>
      <c r="K2841" s="6" t="s">
        <v>88</v>
      </c>
      <c r="L2841" s="3">
        <v>0</v>
      </c>
      <c r="M2841" s="3">
        <f>H2848+G2848</f>
        <v>0</v>
      </c>
      <c r="N2841" s="45">
        <v>0</v>
      </c>
      <c r="O2841" s="45">
        <v>0</v>
      </c>
      <c r="P2841" s="18"/>
      <c r="Q2841" s="14"/>
      <c r="R2841" s="18"/>
      <c r="S2841" s="16">
        <f t="shared" si="939"/>
        <v>0</v>
      </c>
      <c r="T2841" s="18">
        <f t="shared" ref="T2841:T2872" si="941">(R2841-S2841)+T2840</f>
        <v>33017.4</v>
      </c>
      <c r="U2841" s="15" t="str">
        <f t="shared" si="940"/>
        <v xml:space="preserve">PAG. BOLLETTA ENEL  </v>
      </c>
    </row>
    <row r="2842" spans="1:21" ht="16.8" customHeight="1" x14ac:dyDescent="0.35">
      <c r="A2842" s="15"/>
      <c r="B2842" s="15"/>
      <c r="C2842" s="15" t="s">
        <v>89</v>
      </c>
      <c r="D2842" s="16"/>
      <c r="E2842" s="16"/>
      <c r="F2842" s="16"/>
      <c r="G2842" s="16">
        <v>0</v>
      </c>
      <c r="H2842" s="16"/>
      <c r="I2842" s="4"/>
      <c r="J2842" s="14"/>
      <c r="K2842" s="6" t="s">
        <v>90</v>
      </c>
      <c r="L2842" s="3">
        <f>T2865+Z2865+AO2865+AU2865</f>
        <v>33017.4</v>
      </c>
      <c r="M2842" s="16"/>
      <c r="N2842" s="16"/>
      <c r="O2842" s="16"/>
      <c r="P2842" s="18"/>
      <c r="Q2842" s="14"/>
      <c r="R2842" s="18"/>
      <c r="S2842" s="16">
        <f t="shared" si="939"/>
        <v>0</v>
      </c>
      <c r="T2842" s="18">
        <f t="shared" si="941"/>
        <v>33017.4</v>
      </c>
      <c r="U2842" s="15" t="str">
        <f t="shared" si="940"/>
        <v>Locazione immobili</v>
      </c>
    </row>
    <row r="2843" spans="1:21" ht="16.8" customHeight="1" x14ac:dyDescent="0.35">
      <c r="A2843" s="15"/>
      <c r="B2843" s="15"/>
      <c r="C2843" s="15" t="s">
        <v>91</v>
      </c>
      <c r="D2843" s="16"/>
      <c r="E2843" s="16"/>
      <c r="F2843" s="16"/>
      <c r="G2843" s="16">
        <v>0</v>
      </c>
      <c r="H2843" s="16"/>
      <c r="I2843" s="4"/>
      <c r="J2843" s="14"/>
      <c r="K2843" s="6" t="s">
        <v>92</v>
      </c>
      <c r="L2843" s="3"/>
      <c r="M2843" s="46" t="s">
        <v>93</v>
      </c>
      <c r="N2843" s="46"/>
      <c r="O2843" s="16"/>
      <c r="P2843" s="18"/>
      <c r="Q2843" s="14"/>
      <c r="R2843" s="18"/>
      <c r="S2843" s="16">
        <f t="shared" si="939"/>
        <v>0</v>
      </c>
      <c r="T2843" s="18">
        <f t="shared" si="941"/>
        <v>33017.4</v>
      </c>
      <c r="U2843" s="15" t="str">
        <f t="shared" si="940"/>
        <v>Spese condominiali</v>
      </c>
    </row>
    <row r="2844" spans="1:21" ht="16.8" customHeight="1" x14ac:dyDescent="0.35">
      <c r="A2844" s="15"/>
      <c r="B2844" s="15"/>
      <c r="C2844" s="15" t="s">
        <v>94</v>
      </c>
      <c r="D2844" s="16">
        <f>SUM(G2838:G2843)</f>
        <v>0</v>
      </c>
      <c r="E2844" s="16"/>
      <c r="F2844" s="16"/>
      <c r="G2844" s="16"/>
      <c r="H2844" s="16"/>
      <c r="I2844" s="4"/>
      <c r="J2844" s="14"/>
      <c r="K2844" s="50" t="s">
        <v>95</v>
      </c>
      <c r="M2844" s="16" t="s">
        <v>96</v>
      </c>
      <c r="N2844" s="16">
        <v>0</v>
      </c>
      <c r="O2844" s="16"/>
      <c r="P2844" s="18"/>
      <c r="Q2844" s="14"/>
      <c r="R2844" s="18"/>
      <c r="S2844" s="16"/>
      <c r="T2844" s="18">
        <f t="shared" si="941"/>
        <v>33017.4</v>
      </c>
      <c r="U2844" s="15"/>
    </row>
    <row r="2845" spans="1:21" ht="16.8" customHeight="1" x14ac:dyDescent="0.35">
      <c r="A2845" s="15"/>
      <c r="B2845" s="15"/>
      <c r="C2845" s="15" t="s">
        <v>97</v>
      </c>
      <c r="D2845" s="16"/>
      <c r="E2845" s="16"/>
      <c r="F2845" s="16"/>
      <c r="G2845" s="16">
        <v>0</v>
      </c>
      <c r="H2845" s="16"/>
      <c r="I2845" s="4"/>
      <c r="J2845" s="14"/>
      <c r="K2845" s="16" t="s">
        <v>98</v>
      </c>
      <c r="L2845" s="16"/>
      <c r="M2845" s="30" t="s">
        <v>99</v>
      </c>
      <c r="N2845" s="30">
        <v>327</v>
      </c>
      <c r="O2845" s="16"/>
      <c r="P2845" s="18"/>
      <c r="Q2845" s="14"/>
      <c r="R2845" s="18"/>
      <c r="S2845" s="16">
        <f>G2845</f>
        <v>0</v>
      </c>
      <c r="T2845" s="18">
        <f t="shared" si="941"/>
        <v>33017.4</v>
      </c>
      <c r="U2845" s="15"/>
    </row>
    <row r="2846" spans="1:21" ht="16.8" customHeight="1" x14ac:dyDescent="0.35">
      <c r="A2846" s="15"/>
      <c r="B2846" s="15"/>
      <c r="C2846" s="15" t="s">
        <v>100</v>
      </c>
      <c r="D2846" s="16"/>
      <c r="E2846" s="16"/>
      <c r="F2846" s="16"/>
      <c r="G2846" s="16">
        <v>0</v>
      </c>
      <c r="H2846" s="16"/>
      <c r="I2846" s="4"/>
      <c r="J2846" s="14"/>
      <c r="K2846" s="25" t="s">
        <v>101</v>
      </c>
      <c r="L2846" s="83"/>
      <c r="M2846" s="16" t="s">
        <v>102</v>
      </c>
      <c r="N2846" s="73">
        <v>0</v>
      </c>
      <c r="O2846" s="16"/>
      <c r="P2846" s="18"/>
      <c r="Q2846" s="14"/>
      <c r="R2846" s="18"/>
      <c r="S2846" s="16">
        <f>G2846</f>
        <v>0</v>
      </c>
      <c r="T2846" s="18">
        <f t="shared" si="941"/>
        <v>33017.4</v>
      </c>
      <c r="U2846" s="15" t="str">
        <f>C2846</f>
        <v>COMMERCIALISTA</v>
      </c>
    </row>
    <row r="2847" spans="1:21" ht="16.8" customHeight="1" x14ac:dyDescent="0.35">
      <c r="A2847" s="15"/>
      <c r="B2847" s="15"/>
      <c r="C2847" s="15" t="s">
        <v>103</v>
      </c>
      <c r="D2847" s="16"/>
      <c r="E2847" s="16"/>
      <c r="F2847" s="16"/>
      <c r="G2847" s="16">
        <v>0</v>
      </c>
      <c r="H2847" s="16"/>
      <c r="I2847" s="4"/>
      <c r="J2847" s="14"/>
      <c r="K2847" s="16" t="s">
        <v>104</v>
      </c>
      <c r="L2847" s="73"/>
      <c r="M2847" s="16" t="s">
        <v>105</v>
      </c>
      <c r="N2847" s="16">
        <v>408.03</v>
      </c>
      <c r="O2847" s="16"/>
      <c r="P2847" s="18"/>
      <c r="Q2847" s="14"/>
      <c r="R2847" s="18"/>
      <c r="S2847" s="16">
        <f>G2847</f>
        <v>0</v>
      </c>
      <c r="T2847" s="18">
        <f t="shared" si="941"/>
        <v>33017.4</v>
      </c>
      <c r="U2847" s="15"/>
    </row>
    <row r="2848" spans="1:21" ht="16.8" customHeight="1" x14ac:dyDescent="0.35">
      <c r="A2848" s="15"/>
      <c r="B2848" s="15"/>
      <c r="C2848" s="15" t="s">
        <v>106</v>
      </c>
      <c r="D2848" s="16"/>
      <c r="E2848" s="16"/>
      <c r="F2848" s="16"/>
      <c r="G2848" s="16">
        <v>0</v>
      </c>
      <c r="H2848" s="16">
        <v>0</v>
      </c>
      <c r="I2848" s="4"/>
      <c r="J2848" s="14"/>
      <c r="K2848" s="16" t="s">
        <v>107</v>
      </c>
      <c r="L2848" s="73"/>
      <c r="M2848" s="30" t="s">
        <v>108</v>
      </c>
      <c r="N2848" s="30">
        <v>0</v>
      </c>
      <c r="O2848" s="16"/>
      <c r="P2848" s="18"/>
      <c r="Q2848" s="14"/>
      <c r="R2848" s="18"/>
      <c r="S2848" s="16"/>
      <c r="T2848" s="18">
        <f t="shared" si="941"/>
        <v>33017.4</v>
      </c>
      <c r="U2848" s="15"/>
    </row>
    <row r="2849" spans="1:21" ht="16.8" customHeight="1" x14ac:dyDescent="0.35">
      <c r="A2849" s="15"/>
      <c r="B2849" s="15"/>
      <c r="C2849" s="47" t="s">
        <v>109</v>
      </c>
      <c r="D2849" s="16"/>
      <c r="E2849" s="16"/>
      <c r="F2849" s="48">
        <v>0</v>
      </c>
      <c r="G2849" s="16"/>
      <c r="H2849" s="16"/>
      <c r="I2849" s="4"/>
      <c r="J2849" s="14"/>
      <c r="K2849" s="160" t="s">
        <v>110</v>
      </c>
      <c r="L2849" s="160"/>
      <c r="M2849" s="161" t="s">
        <v>111</v>
      </c>
      <c r="N2849" s="161">
        <v>0</v>
      </c>
      <c r="O2849" s="16"/>
      <c r="P2849" s="18"/>
      <c r="Q2849" s="14"/>
      <c r="R2849" s="49">
        <v>0</v>
      </c>
      <c r="S2849" s="16">
        <v>0</v>
      </c>
      <c r="T2849" s="18">
        <f t="shared" si="941"/>
        <v>33017.4</v>
      </c>
      <c r="U2849" s="17" t="str">
        <f>C2849</f>
        <v xml:space="preserve">VERSAMENTO PROVV. MATURATE </v>
      </c>
    </row>
    <row r="2850" spans="1:21" ht="16.8" customHeight="1" x14ac:dyDescent="0.35">
      <c r="A2850" s="15"/>
      <c r="B2850" s="15"/>
      <c r="C2850" s="15" t="s">
        <v>112</v>
      </c>
      <c r="D2850" s="16"/>
      <c r="E2850" s="16"/>
      <c r="F2850" s="16"/>
      <c r="G2850" s="16">
        <v>0</v>
      </c>
      <c r="H2850" s="16"/>
      <c r="I2850" s="4"/>
      <c r="J2850" s="14"/>
      <c r="K2850" s="30" t="s">
        <v>195</v>
      </c>
      <c r="L2850" s="73">
        <v>7.0000000000000007E-2</v>
      </c>
      <c r="N2850" s="50">
        <v>0</v>
      </c>
      <c r="O2850" s="16"/>
      <c r="P2850" s="18"/>
      <c r="Q2850" s="14"/>
      <c r="R2850" s="18"/>
      <c r="S2850" s="16">
        <f>G2850</f>
        <v>0</v>
      </c>
      <c r="T2850" s="18">
        <f t="shared" si="941"/>
        <v>33017.4</v>
      </c>
      <c r="U2850" s="15" t="s">
        <v>113</v>
      </c>
    </row>
    <row r="2851" spans="1:21" ht="16.8" customHeight="1" x14ac:dyDescent="0.35">
      <c r="A2851" s="15"/>
      <c r="B2851" s="15"/>
      <c r="C2851" s="15" t="s">
        <v>114</v>
      </c>
      <c r="D2851" s="16"/>
      <c r="E2851" s="16"/>
      <c r="F2851" s="16">
        <v>0</v>
      </c>
      <c r="G2851" s="16">
        <v>0</v>
      </c>
      <c r="H2851" s="16"/>
      <c r="I2851" s="4"/>
      <c r="J2851" s="14"/>
      <c r="K2851" s="16" t="s">
        <v>504</v>
      </c>
      <c r="L2851" s="16">
        <v>2303</v>
      </c>
      <c r="M2851" s="16"/>
      <c r="N2851" s="16">
        <v>0</v>
      </c>
      <c r="O2851" s="16"/>
      <c r="P2851" s="18"/>
      <c r="Q2851" s="14"/>
      <c r="R2851" s="18"/>
      <c r="S2851" s="16">
        <f>G2851</f>
        <v>0</v>
      </c>
      <c r="T2851" s="18">
        <f t="shared" si="941"/>
        <v>33017.4</v>
      </c>
      <c r="U2851" s="15" t="str">
        <f>C2851</f>
        <v>PREL.  ACC. PER AMM-  GIGI</v>
      </c>
    </row>
    <row r="2852" spans="1:21" ht="16.8" customHeight="1" x14ac:dyDescent="0.35">
      <c r="A2852" s="15"/>
      <c r="B2852" s="15"/>
      <c r="C2852" s="15" t="s">
        <v>115</v>
      </c>
      <c r="D2852" s="16"/>
      <c r="E2852" s="16"/>
      <c r="F2852" s="16">
        <v>0</v>
      </c>
      <c r="G2852" s="16"/>
      <c r="H2852" s="16"/>
      <c r="I2852" s="4"/>
      <c r="J2852" s="14"/>
      <c r="K2852" s="30" t="s">
        <v>198</v>
      </c>
      <c r="L2852" s="16">
        <v>100</v>
      </c>
      <c r="M2852" s="16"/>
      <c r="N2852" s="16">
        <v>0</v>
      </c>
      <c r="O2852" s="16"/>
      <c r="P2852" s="18"/>
      <c r="Q2852" s="14"/>
      <c r="R2852" s="18">
        <v>0</v>
      </c>
      <c r="S2852" s="16"/>
      <c r="T2852" s="18">
        <f t="shared" si="941"/>
        <v>33017.4</v>
      </c>
      <c r="U2852" s="15"/>
    </row>
    <row r="2853" spans="1:21" ht="16.8" customHeight="1" x14ac:dyDescent="0.35">
      <c r="A2853" s="15"/>
      <c r="B2853" s="15"/>
      <c r="C2853" s="15" t="s">
        <v>116</v>
      </c>
      <c r="D2853" s="16"/>
      <c r="E2853" s="16"/>
      <c r="F2853" s="16">
        <v>0</v>
      </c>
      <c r="G2853" s="16"/>
      <c r="H2853" s="16"/>
      <c r="I2853" s="4"/>
      <c r="J2853" s="14"/>
      <c r="K2853" s="3" t="s">
        <v>199</v>
      </c>
      <c r="L2853" s="16">
        <v>100</v>
      </c>
      <c r="M2853" s="16"/>
      <c r="N2853" s="16">
        <v>0</v>
      </c>
      <c r="O2853" s="16"/>
      <c r="P2853" s="18"/>
      <c r="Q2853" s="14"/>
      <c r="R2853" s="18">
        <v>0</v>
      </c>
      <c r="S2853" s="16"/>
      <c r="T2853" s="18">
        <f t="shared" si="941"/>
        <v>33017.4</v>
      </c>
      <c r="U2853" s="15"/>
    </row>
    <row r="2854" spans="1:21" ht="16.8" customHeight="1" x14ac:dyDescent="0.35">
      <c r="A2854" s="15"/>
      <c r="B2854" s="15"/>
      <c r="C2854" s="15" t="s">
        <v>117</v>
      </c>
      <c r="D2854" s="16"/>
      <c r="E2854" s="16"/>
      <c r="F2854" s="16">
        <v>0</v>
      </c>
      <c r="G2854" s="16"/>
      <c r="H2854" s="16">
        <v>0</v>
      </c>
      <c r="I2854" s="4"/>
      <c r="J2854" s="14"/>
      <c r="K2854" s="16"/>
      <c r="L2854" s="16">
        <v>0</v>
      </c>
      <c r="M2854" s="16"/>
      <c r="N2854" s="16">
        <v>0</v>
      </c>
      <c r="O2854" s="16"/>
      <c r="P2854" s="18"/>
      <c r="Q2854" s="14"/>
      <c r="R2854" s="18">
        <v>0</v>
      </c>
      <c r="S2854" s="16"/>
      <c r="T2854" s="18">
        <f t="shared" si="941"/>
        <v>33017.4</v>
      </c>
      <c r="U2854" s="15"/>
    </row>
    <row r="2855" spans="1:21" ht="16.8" customHeight="1" x14ac:dyDescent="0.35">
      <c r="A2855" s="15"/>
      <c r="B2855" s="15"/>
      <c r="C2855" s="15" t="s">
        <v>116</v>
      </c>
      <c r="D2855" s="16"/>
      <c r="E2855" s="16"/>
      <c r="F2855" s="16">
        <v>0</v>
      </c>
      <c r="G2855" s="16"/>
      <c r="H2855" s="16"/>
      <c r="I2855" s="4"/>
      <c r="J2855" s="14"/>
      <c r="K2855" s="16" t="s">
        <v>118</v>
      </c>
      <c r="L2855" s="16">
        <v>-9</v>
      </c>
      <c r="M2855" s="16"/>
      <c r="N2855" s="16">
        <v>0</v>
      </c>
      <c r="O2855" s="16"/>
      <c r="P2855" s="18"/>
      <c r="Q2855" s="14"/>
      <c r="R2855" s="18">
        <v>0</v>
      </c>
      <c r="S2855" s="16"/>
      <c r="T2855" s="18">
        <f t="shared" si="941"/>
        <v>33017.4</v>
      </c>
      <c r="U2855" s="15"/>
    </row>
    <row r="2856" spans="1:21" ht="16.8" customHeight="1" x14ac:dyDescent="0.35">
      <c r="A2856" s="15"/>
      <c r="B2856" s="15"/>
      <c r="C2856" s="15" t="s">
        <v>116</v>
      </c>
      <c r="D2856" s="16"/>
      <c r="E2856" s="16"/>
      <c r="F2856" s="16">
        <v>0</v>
      </c>
      <c r="G2856" s="16">
        <v>0</v>
      </c>
      <c r="H2856" s="16"/>
      <c r="I2856" s="4"/>
      <c r="J2856" s="14"/>
      <c r="K2856" s="17" t="s">
        <v>68</v>
      </c>
      <c r="L2856" s="51">
        <f>AI2865</f>
        <v>0</v>
      </c>
      <c r="M2856" s="16"/>
      <c r="N2856" s="16"/>
      <c r="O2856" s="16"/>
      <c r="P2856" s="18"/>
      <c r="Q2856" s="14"/>
      <c r="R2856" s="18">
        <v>0</v>
      </c>
      <c r="S2856" s="16"/>
      <c r="T2856" s="18">
        <f t="shared" si="941"/>
        <v>33017.4</v>
      </c>
      <c r="U2856" s="15"/>
    </row>
    <row r="2857" spans="1:21" ht="16.8" customHeight="1" x14ac:dyDescent="0.35">
      <c r="A2857" s="15"/>
      <c r="B2857" s="15"/>
      <c r="C2857" s="68" t="s">
        <v>116</v>
      </c>
      <c r="D2857" s="16"/>
      <c r="E2857" s="16"/>
      <c r="F2857" s="16">
        <v>0</v>
      </c>
      <c r="G2857" s="16"/>
      <c r="H2857" s="16"/>
      <c r="I2857" s="4"/>
      <c r="J2857" s="14"/>
      <c r="K2857" s="17" t="s">
        <v>119</v>
      </c>
      <c r="L2857" s="16">
        <f>SUM(L2844:L2856)</f>
        <v>2494.0700000000002</v>
      </c>
      <c r="M2857" s="16"/>
      <c r="N2857" s="16"/>
      <c r="O2857" s="16"/>
      <c r="P2857" s="18"/>
      <c r="Q2857" s="14"/>
      <c r="R2857" s="18">
        <v>0</v>
      </c>
      <c r="S2857" s="16"/>
      <c r="T2857" s="18">
        <f t="shared" si="941"/>
        <v>33017.4</v>
      </c>
      <c r="U2857" s="15"/>
    </row>
    <row r="2858" spans="1:21" ht="16.8" customHeight="1" x14ac:dyDescent="0.35">
      <c r="A2858" s="15"/>
      <c r="B2858" s="15"/>
      <c r="C2858" s="15"/>
      <c r="D2858" s="16"/>
      <c r="E2858" s="16"/>
      <c r="F2858" s="16">
        <v>0</v>
      </c>
      <c r="G2858" s="16"/>
      <c r="H2858" s="16"/>
      <c r="I2858" s="4"/>
      <c r="J2858" s="14"/>
      <c r="K2858" s="17" t="s">
        <v>93</v>
      </c>
      <c r="L2858" s="16">
        <f>SUM(N2845:N2858)</f>
        <v>735.03</v>
      </c>
      <c r="M2858" s="44"/>
      <c r="N2858" s="16"/>
      <c r="O2858" s="16"/>
      <c r="P2858" s="18"/>
      <c r="Q2858" s="14"/>
      <c r="R2858" s="18">
        <v>0</v>
      </c>
      <c r="S2858" s="16"/>
      <c r="T2858" s="18">
        <f t="shared" si="941"/>
        <v>33017.4</v>
      </c>
      <c r="U2858" s="15"/>
    </row>
    <row r="2859" spans="1:21" ht="16.8" customHeight="1" x14ac:dyDescent="0.35">
      <c r="A2859" s="15"/>
      <c r="B2859" s="15"/>
      <c r="C2859" s="47" t="s">
        <v>120</v>
      </c>
      <c r="D2859" s="16"/>
      <c r="E2859" s="16"/>
      <c r="F2859" s="16">
        <v>0</v>
      </c>
      <c r="G2859" s="52">
        <v>0</v>
      </c>
      <c r="H2859" s="16"/>
      <c r="I2859" s="4"/>
      <c r="J2859" s="14"/>
      <c r="K2859" s="53">
        <f>A2808</f>
        <v>45353</v>
      </c>
      <c r="L2859" s="54">
        <v>0</v>
      </c>
      <c r="M2859" s="3"/>
      <c r="N2859" s="3"/>
      <c r="O2859" s="16"/>
      <c r="P2859" s="18"/>
      <c r="Q2859" s="14"/>
      <c r="R2859" s="18"/>
      <c r="S2859" s="16"/>
      <c r="T2859" s="18">
        <f t="shared" si="941"/>
        <v>33017.4</v>
      </c>
      <c r="U2859" s="15"/>
    </row>
    <row r="2860" spans="1:21" ht="16.8" customHeight="1" x14ac:dyDescent="0.35">
      <c r="A2860" s="15"/>
      <c r="B2860" s="15"/>
      <c r="C2860" s="15" t="s">
        <v>121</v>
      </c>
      <c r="D2860" s="16"/>
      <c r="E2860" s="16">
        <v>0</v>
      </c>
      <c r="F2860" s="16">
        <v>0</v>
      </c>
      <c r="G2860" s="16">
        <v>0</v>
      </c>
      <c r="H2860" s="16"/>
      <c r="I2860" s="4"/>
      <c r="J2860" s="14"/>
      <c r="K2860" s="74"/>
      <c r="L2860" s="75"/>
      <c r="M2860" s="75"/>
      <c r="N2860" s="75"/>
      <c r="O2860" s="16"/>
      <c r="P2860" s="18"/>
      <c r="Q2860" s="14"/>
      <c r="R2860" s="18"/>
      <c r="S2860" s="16">
        <f>G2860</f>
        <v>0</v>
      </c>
      <c r="T2860" s="18">
        <f t="shared" si="941"/>
        <v>33017.4</v>
      </c>
      <c r="U2860" s="15" t="str">
        <f>C2860</f>
        <v>Spese manutenzione auto</v>
      </c>
    </row>
    <row r="2861" spans="1:21" ht="16.8" customHeight="1" x14ac:dyDescent="0.35">
      <c r="A2861" s="15"/>
      <c r="B2861" s="15"/>
      <c r="C2861" s="15" t="s">
        <v>122</v>
      </c>
      <c r="D2861" s="16">
        <v>0</v>
      </c>
      <c r="E2861" s="16"/>
      <c r="F2861" s="16">
        <v>0</v>
      </c>
      <c r="G2861" s="16">
        <v>0</v>
      </c>
      <c r="H2861" s="16"/>
      <c r="I2861" s="4"/>
      <c r="J2861" s="14"/>
      <c r="K2861" s="17"/>
      <c r="L2861" s="16">
        <v>0</v>
      </c>
      <c r="M2861" s="16"/>
      <c r="N2861" s="16"/>
      <c r="O2861" s="16"/>
      <c r="P2861" s="18"/>
      <c r="Q2861" s="14"/>
      <c r="R2861" s="18"/>
      <c r="S2861" s="16">
        <f>G2861</f>
        <v>0</v>
      </c>
      <c r="T2861" s="18">
        <f t="shared" si="941"/>
        <v>33017.4</v>
      </c>
      <c r="U2861" s="15" t="str">
        <f>C2861</f>
        <v>Spese alberghi etc</v>
      </c>
    </row>
    <row r="2862" spans="1:21" ht="16.8" customHeight="1" x14ac:dyDescent="0.35">
      <c r="A2862" s="15"/>
      <c r="B2862" s="15"/>
      <c r="C2862" s="15"/>
      <c r="D2862" s="16"/>
      <c r="E2862" s="16">
        <v>0</v>
      </c>
      <c r="F2862" s="16"/>
      <c r="G2862" s="16">
        <v>0</v>
      </c>
      <c r="H2862" s="16"/>
      <c r="I2862" s="4"/>
      <c r="J2862" s="14"/>
      <c r="K2862" s="6" t="s">
        <v>123</v>
      </c>
      <c r="L2862" s="3">
        <f>SUM(L2842:L2856)+N2841+L2858+L2859</f>
        <v>36246.5</v>
      </c>
      <c r="M2862" s="3">
        <v>64606.3</v>
      </c>
      <c r="N2862" s="16"/>
      <c r="O2862" s="16"/>
      <c r="P2862" s="18"/>
      <c r="Q2862" s="14"/>
      <c r="R2862" s="18"/>
      <c r="S2862" s="16">
        <v>0</v>
      </c>
      <c r="T2862" s="18">
        <f t="shared" si="941"/>
        <v>33017.4</v>
      </c>
      <c r="U2862" s="15"/>
    </row>
    <row r="2863" spans="1:21" ht="16.8" customHeight="1" x14ac:dyDescent="0.35">
      <c r="A2863" s="15"/>
      <c r="B2863" s="15"/>
      <c r="C2863" s="15"/>
      <c r="D2863" s="16"/>
      <c r="E2863" s="16">
        <v>0</v>
      </c>
      <c r="F2863" s="16"/>
      <c r="G2863" s="16">
        <v>0</v>
      </c>
      <c r="H2863" s="16"/>
      <c r="I2863" s="4"/>
      <c r="J2863" s="14"/>
      <c r="K2863" s="6" t="s">
        <v>124</v>
      </c>
      <c r="L2863" s="3">
        <f>L2862-M2862</f>
        <v>-28359.800000000003</v>
      </c>
      <c r="M2863" s="16"/>
      <c r="N2863" s="16"/>
      <c r="O2863" s="16"/>
      <c r="P2863" s="18"/>
      <c r="Q2863" s="14"/>
      <c r="R2863" s="18"/>
      <c r="S2863" s="16">
        <v>0</v>
      </c>
      <c r="T2863" s="18">
        <f t="shared" si="941"/>
        <v>33017.4</v>
      </c>
      <c r="U2863" s="15"/>
    </row>
    <row r="2864" spans="1:21" ht="16.8" customHeight="1" x14ac:dyDescent="0.35">
      <c r="A2864" s="15"/>
      <c r="B2864" s="15"/>
      <c r="C2864" s="15"/>
      <c r="D2864" s="16"/>
      <c r="E2864" s="16"/>
      <c r="F2864" s="16"/>
      <c r="G2864" s="16">
        <v>0</v>
      </c>
      <c r="H2864" s="16"/>
      <c r="I2864" s="4"/>
      <c r="J2864" s="14"/>
      <c r="K2864" s="6" t="s">
        <v>35</v>
      </c>
      <c r="L2864" s="55">
        <f>D2865+E2865+A2865+B2865+B2812</f>
        <v>238200.22</v>
      </c>
      <c r="M2864" s="16"/>
      <c r="N2864" s="16"/>
      <c r="O2864" s="56"/>
      <c r="P2864" s="18"/>
      <c r="Q2864" s="14"/>
      <c r="R2864" s="18"/>
      <c r="S2864" s="16"/>
      <c r="T2864" s="18">
        <f t="shared" si="941"/>
        <v>33017.4</v>
      </c>
      <c r="U2864" s="15"/>
    </row>
    <row r="2865" spans="1:21" ht="16.8" customHeight="1" x14ac:dyDescent="0.35">
      <c r="A2865" s="57">
        <v>66363.73</v>
      </c>
      <c r="B2865" s="44">
        <v>5553.86</v>
      </c>
      <c r="C2865" s="57" t="s">
        <v>127</v>
      </c>
      <c r="D2865" s="44">
        <v>163460.13</v>
      </c>
      <c r="E2865" s="44">
        <v>44.79</v>
      </c>
      <c r="F2865" s="44">
        <f>D2814</f>
        <v>0</v>
      </c>
      <c r="G2865" s="44">
        <f>D2811</f>
        <v>0</v>
      </c>
      <c r="H2865" s="44"/>
      <c r="I2865" s="4"/>
      <c r="J2865" s="58"/>
      <c r="K2865" s="6" t="s">
        <v>128</v>
      </c>
      <c r="L2865" s="3">
        <f>L2863-L2864</f>
        <v>-266560.02</v>
      </c>
      <c r="M2865" s="27"/>
      <c r="N2865" s="27">
        <v>0</v>
      </c>
      <c r="O2865" s="44">
        <v>0</v>
      </c>
      <c r="P2865" s="18"/>
      <c r="Q2865" s="58"/>
      <c r="R2865" s="59"/>
      <c r="S2865" s="44"/>
      <c r="T2865" s="59">
        <f t="shared" si="941"/>
        <v>33017.4</v>
      </c>
      <c r="U2865" s="57"/>
    </row>
    <row r="2868" spans="1:21" ht="16.8" customHeight="1" x14ac:dyDescent="0.35">
      <c r="A2868" s="2" t="s">
        <v>0</v>
      </c>
      <c r="B2868" s="2"/>
      <c r="C2868" s="2" t="s">
        <v>2</v>
      </c>
      <c r="D2868" s="3" t="s">
        <v>3</v>
      </c>
      <c r="E2868" s="3" t="s">
        <v>4</v>
      </c>
      <c r="F2868" s="3" t="s">
        <v>5</v>
      </c>
      <c r="G2868" s="3" t="s">
        <v>6</v>
      </c>
      <c r="H2868" s="102" t="s">
        <v>24</v>
      </c>
      <c r="I2868" s="4"/>
      <c r="J2868" s="5" t="s">
        <v>0</v>
      </c>
      <c r="K2868" s="6" t="s">
        <v>2</v>
      </c>
      <c r="L2868" s="3" t="s">
        <v>8</v>
      </c>
      <c r="M2868" s="3" t="s">
        <v>9</v>
      </c>
      <c r="N2868" s="3" t="s">
        <v>10</v>
      </c>
      <c r="O2868" s="3" t="s">
        <v>11</v>
      </c>
      <c r="P2868" s="3" t="s">
        <v>12</v>
      </c>
      <c r="Q2868" s="5" t="s">
        <v>0</v>
      </c>
      <c r="R2868" s="3" t="s">
        <v>8</v>
      </c>
      <c r="S2868" s="3" t="s">
        <v>9</v>
      </c>
      <c r="T2868" s="3" t="s">
        <v>13</v>
      </c>
      <c r="U2868" s="2" t="s">
        <v>14</v>
      </c>
    </row>
    <row r="2869" spans="1:21" ht="16.8" customHeight="1" x14ac:dyDescent="0.35">
      <c r="A2869" s="14">
        <v>45354</v>
      </c>
      <c r="B2869" s="15"/>
      <c r="C2869" s="15" t="s">
        <v>131</v>
      </c>
      <c r="D2869" s="16">
        <v>19146.330000000002</v>
      </c>
      <c r="E2869" s="16">
        <v>0</v>
      </c>
      <c r="F2869" s="16"/>
      <c r="G2869" s="16"/>
      <c r="H2869" s="103"/>
      <c r="I2869" s="4"/>
      <c r="J2869" s="14">
        <f>A2869</f>
        <v>45354</v>
      </c>
      <c r="K2869" s="17" t="s">
        <v>24</v>
      </c>
      <c r="L2869" s="16">
        <f>D2872+D2875+D2873+D2876</f>
        <v>4070.38</v>
      </c>
      <c r="M2869" s="16"/>
      <c r="N2869" s="16">
        <f>L2869+L2870-M2870</f>
        <v>4070.38</v>
      </c>
      <c r="O2869" s="80">
        <f>D2872+D2875+D2873-E2873-E2872+O2808</f>
        <v>3658.52</v>
      </c>
      <c r="P2869" s="18"/>
      <c r="Q2869" s="14">
        <f>J2869</f>
        <v>45354</v>
      </c>
      <c r="R2869" s="18"/>
      <c r="S2869" s="16"/>
      <c r="T2869" s="18">
        <f>T2865</f>
        <v>33017.4</v>
      </c>
      <c r="U2869" s="15"/>
    </row>
    <row r="2870" spans="1:21" ht="16.8" customHeight="1" x14ac:dyDescent="0.35">
      <c r="A2870" s="15"/>
      <c r="B2870" s="15"/>
      <c r="C2870" s="15" t="s">
        <v>132</v>
      </c>
      <c r="D2870" s="16">
        <v>89</v>
      </c>
      <c r="E2870" s="16"/>
      <c r="F2870" s="16"/>
      <c r="G2870" s="16"/>
      <c r="H2870" s="103" t="s">
        <v>34</v>
      </c>
      <c r="I2870" s="4"/>
      <c r="J2870" s="14"/>
      <c r="K2870" s="17" t="s">
        <v>30</v>
      </c>
      <c r="L2870" s="73">
        <v>0</v>
      </c>
      <c r="M2870" s="16">
        <f>E2873</f>
        <v>0</v>
      </c>
      <c r="N2870" s="16"/>
      <c r="O2870" s="16"/>
      <c r="P2870" s="70"/>
      <c r="Q2870" s="14"/>
      <c r="R2870" s="18"/>
      <c r="S2870" s="16"/>
      <c r="T2870" s="18">
        <f t="shared" ref="T2870:T2901" si="942">(R2870-S2870)+T2869</f>
        <v>33017.4</v>
      </c>
      <c r="U2870" s="15"/>
    </row>
    <row r="2871" spans="1:21" ht="16.8" customHeight="1" x14ac:dyDescent="0.35">
      <c r="A2871" s="15"/>
      <c r="B2871" s="15"/>
      <c r="C2871" s="15" t="s">
        <v>133</v>
      </c>
      <c r="D2871" s="16">
        <v>5413.8</v>
      </c>
      <c r="E2871" s="16">
        <v>431.52</v>
      </c>
      <c r="F2871" s="16"/>
      <c r="G2871" s="16"/>
      <c r="H2871" s="103">
        <f>D2872</f>
        <v>2696.98</v>
      </c>
      <c r="I2871" s="4"/>
      <c r="J2871" s="14"/>
      <c r="K2871" s="17" t="s">
        <v>35</v>
      </c>
      <c r="L2871" s="16">
        <f>D2869+D2870+D2871+D2874-D2872-D2873-D2875-D2876-E2871-E2869+B2872</f>
        <v>21764.73</v>
      </c>
      <c r="M2871" s="16">
        <v>0</v>
      </c>
      <c r="N2871" s="16"/>
      <c r="O2871" s="16">
        <v>0</v>
      </c>
      <c r="P2871" s="18"/>
      <c r="Q2871" s="14"/>
      <c r="R2871" s="18"/>
      <c r="S2871" s="16"/>
      <c r="T2871" s="18">
        <f t="shared" si="942"/>
        <v>33017.4</v>
      </c>
      <c r="U2871" s="15"/>
    </row>
    <row r="2872" spans="1:21" ht="16.8" customHeight="1" x14ac:dyDescent="0.35">
      <c r="A2872" s="15"/>
      <c r="B2872" s="15"/>
      <c r="C2872" s="15" t="s">
        <v>134</v>
      </c>
      <c r="D2872" s="16">
        <v>2696.98</v>
      </c>
      <c r="E2872" s="16"/>
      <c r="F2872" s="16"/>
      <c r="G2872" s="16"/>
      <c r="H2872" s="103" t="s">
        <v>40</v>
      </c>
      <c r="I2872" s="4"/>
      <c r="J2872" s="14"/>
      <c r="K2872" s="17" t="str">
        <f>C2911</f>
        <v>TASSE</v>
      </c>
      <c r="L2872" s="16"/>
      <c r="M2872" s="16">
        <f>10*(L2869+L2870-M2870)/100</f>
        <v>407.03800000000001</v>
      </c>
      <c r="N2872" s="16">
        <f>G2911</f>
        <v>0</v>
      </c>
      <c r="O2872" s="16">
        <f t="shared" ref="O2872:O2891" si="943">O2811+M2872-N2872</f>
        <v>19275.938000000002</v>
      </c>
      <c r="P2872" s="18">
        <f t="shared" ref="P2872:P2891" si="944">P2811+M2872</f>
        <v>407.03800000000001</v>
      </c>
      <c r="Q2872" s="14"/>
      <c r="R2872" s="18"/>
      <c r="S2872" s="16"/>
      <c r="T2872" s="18">
        <f t="shared" si="942"/>
        <v>33017.4</v>
      </c>
      <c r="U2872" s="15"/>
    </row>
    <row r="2873" spans="1:21" ht="16.8" customHeight="1" x14ac:dyDescent="0.35">
      <c r="A2873" s="15"/>
      <c r="B2873" s="16">
        <f>B2872+B2812</f>
        <v>2777.71</v>
      </c>
      <c r="C2873" s="15" t="s">
        <v>135</v>
      </c>
      <c r="D2873" s="16">
        <v>937.81</v>
      </c>
      <c r="E2873" s="16">
        <v>0</v>
      </c>
      <c r="F2873" s="16"/>
      <c r="G2873" s="16"/>
      <c r="H2873" s="103">
        <v>912.51</v>
      </c>
      <c r="I2873" s="4"/>
      <c r="J2873" s="14"/>
      <c r="K2873" s="17" t="str">
        <f>C2881</f>
        <v>TOT. PAG. PRODUTTORI</v>
      </c>
      <c r="L2873" s="16"/>
      <c r="M2873" s="16">
        <f>8.37*(L2869+L2870-M2870)/100</f>
        <v>340.69080600000001</v>
      </c>
      <c r="N2873" s="16">
        <f>D2881</f>
        <v>0</v>
      </c>
      <c r="O2873" s="16">
        <f t="shared" si="943"/>
        <v>-17401.089194</v>
      </c>
      <c r="P2873" s="18">
        <f t="shared" si="944"/>
        <v>340.69080600000001</v>
      </c>
      <c r="Q2873" s="14"/>
      <c r="R2873" s="18"/>
      <c r="S2873" s="16"/>
      <c r="T2873" s="18">
        <f t="shared" si="942"/>
        <v>33017.4</v>
      </c>
      <c r="U2873" s="15"/>
    </row>
    <row r="2874" spans="1:21" ht="16.8" customHeight="1" x14ac:dyDescent="0.35">
      <c r="A2874" s="15"/>
      <c r="B2874" s="15"/>
      <c r="C2874" s="15" t="s">
        <v>136</v>
      </c>
      <c r="D2874" s="16">
        <v>1617.5</v>
      </c>
      <c r="E2874" s="16">
        <v>0</v>
      </c>
      <c r="F2874" s="16"/>
      <c r="G2874" s="16"/>
      <c r="H2874" s="103" t="s">
        <v>44</v>
      </c>
      <c r="I2874" s="4"/>
      <c r="J2874" s="14"/>
      <c r="K2874" s="15" t="str">
        <f>C2898</f>
        <v>TOT. PAG. IMPIEGATE</v>
      </c>
      <c r="L2874" s="16"/>
      <c r="M2874" s="16">
        <f>15.35*(L2869+L2870-M2870)/100</f>
        <v>624.80332999999996</v>
      </c>
      <c r="N2874" s="16">
        <f>D2898</f>
        <v>0</v>
      </c>
      <c r="O2874" s="16">
        <f t="shared" si="943"/>
        <v>-6099.18667</v>
      </c>
      <c r="P2874" s="18">
        <f t="shared" si="944"/>
        <v>624.80332999999996</v>
      </c>
      <c r="Q2874" s="14"/>
      <c r="R2874" s="18"/>
      <c r="S2874" s="16"/>
      <c r="T2874" s="18">
        <f t="shared" si="942"/>
        <v>33017.4</v>
      </c>
      <c r="U2874" s="15"/>
    </row>
    <row r="2875" spans="1:21" ht="16.8" customHeight="1" x14ac:dyDescent="0.35">
      <c r="A2875" s="15"/>
      <c r="B2875" s="15" t="s">
        <v>42</v>
      </c>
      <c r="C2875" s="15" t="s">
        <v>137</v>
      </c>
      <c r="D2875" s="16">
        <v>23.73</v>
      </c>
      <c r="E2875" s="16">
        <v>0</v>
      </c>
      <c r="F2875" s="16"/>
      <c r="G2875" s="16"/>
      <c r="H2875" s="103">
        <f>D2875</f>
        <v>23.73</v>
      </c>
      <c r="I2875" s="4"/>
      <c r="J2875" s="14"/>
      <c r="K2875" s="15" t="s">
        <v>45</v>
      </c>
      <c r="L2875" s="16"/>
      <c r="M2875" s="16">
        <f>2.6*(L2869+L2870-M2870)/100</f>
        <v>105.82988000000002</v>
      </c>
      <c r="N2875" s="16">
        <f>D2886</f>
        <v>0</v>
      </c>
      <c r="O2875" s="16">
        <f t="shared" si="943"/>
        <v>5097.02988</v>
      </c>
      <c r="P2875" s="18">
        <f t="shared" si="944"/>
        <v>105.82988000000002</v>
      </c>
      <c r="Q2875" s="14"/>
      <c r="R2875" s="18"/>
      <c r="S2875" s="16"/>
      <c r="T2875" s="18">
        <f t="shared" si="942"/>
        <v>33017.4</v>
      </c>
      <c r="U2875" s="15"/>
    </row>
    <row r="2876" spans="1:21" ht="16.8" customHeight="1" x14ac:dyDescent="0.35">
      <c r="A2876" s="15"/>
      <c r="B2876" s="15"/>
      <c r="C2876" s="15" t="s">
        <v>138</v>
      </c>
      <c r="D2876" s="16">
        <v>411.86</v>
      </c>
      <c r="E2876" s="16"/>
      <c r="F2876" s="16"/>
      <c r="G2876" s="16">
        <v>0</v>
      </c>
      <c r="H2876" s="103" t="s">
        <v>49</v>
      </c>
      <c r="I2876" s="4"/>
      <c r="J2876" s="14"/>
      <c r="K2876" s="15" t="s">
        <v>47</v>
      </c>
      <c r="L2876" s="16"/>
      <c r="M2876" s="16">
        <f>2.6*(L2869+L2870-M2870)/100</f>
        <v>105.82988000000002</v>
      </c>
      <c r="N2876" s="16">
        <f>G2887+H2887</f>
        <v>0</v>
      </c>
      <c r="O2876" s="16">
        <f t="shared" si="943"/>
        <v>4931.5398800000003</v>
      </c>
      <c r="P2876" s="18">
        <f t="shared" si="944"/>
        <v>105.82988000000002</v>
      </c>
      <c r="Q2876" s="14"/>
      <c r="R2876" s="18"/>
      <c r="S2876" s="16">
        <v>0</v>
      </c>
      <c r="T2876" s="18">
        <f t="shared" si="942"/>
        <v>33017.4</v>
      </c>
      <c r="U2876" s="15" t="str">
        <f>C2876</f>
        <v>Provv. Tutela legale</v>
      </c>
    </row>
    <row r="2877" spans="1:21" ht="16.8" customHeight="1" x14ac:dyDescent="0.35">
      <c r="A2877" s="15"/>
      <c r="B2877" s="15"/>
      <c r="C2877" s="15" t="s">
        <v>139</v>
      </c>
      <c r="D2877" s="16"/>
      <c r="E2877" s="16"/>
      <c r="F2877" s="16"/>
      <c r="G2877" s="16">
        <v>0</v>
      </c>
      <c r="H2877" s="103">
        <f>D2876</f>
        <v>411.86</v>
      </c>
      <c r="I2877" s="4"/>
      <c r="J2877" s="14"/>
      <c r="K2877" s="15" t="s">
        <v>50</v>
      </c>
      <c r="L2877" s="16"/>
      <c r="M2877" s="16">
        <f>0.46*(L2869+L2870-M2870)/100</f>
        <v>18.723748000000001</v>
      </c>
      <c r="N2877" s="16">
        <f>G2891</f>
        <v>0</v>
      </c>
      <c r="O2877" s="16">
        <f t="shared" si="943"/>
        <v>901.78374799999995</v>
      </c>
      <c r="P2877" s="18">
        <f t="shared" si="944"/>
        <v>18.723748000000001</v>
      </c>
      <c r="Q2877" s="14"/>
      <c r="R2877" s="18"/>
      <c r="S2877" s="16">
        <v>0</v>
      </c>
      <c r="T2877" s="18">
        <f t="shared" si="942"/>
        <v>33017.4</v>
      </c>
      <c r="U2877" s="15" t="str">
        <f>C2877</f>
        <v xml:space="preserve">PAG. PROVV. MARTINA MESE DI </v>
      </c>
    </row>
    <row r="2878" spans="1:21" ht="16.8" customHeight="1" x14ac:dyDescent="0.35">
      <c r="A2878" s="15"/>
      <c r="B2878" s="15"/>
      <c r="C2878" s="15" t="s">
        <v>140</v>
      </c>
      <c r="D2878" s="16"/>
      <c r="E2878" s="16"/>
      <c r="F2878" s="16"/>
      <c r="G2878" s="16">
        <v>0</v>
      </c>
      <c r="H2878" s="103"/>
      <c r="I2878" s="4"/>
      <c r="J2878" s="14"/>
      <c r="K2878" s="15" t="s">
        <v>52</v>
      </c>
      <c r="L2878" s="16"/>
      <c r="M2878" s="16">
        <f>0.28*(L2869+L2870-M2870)/100</f>
        <v>11.397064</v>
      </c>
      <c r="N2878" s="16">
        <f>D2901</f>
        <v>0</v>
      </c>
      <c r="O2878" s="16">
        <f t="shared" si="943"/>
        <v>548.90706399999999</v>
      </c>
      <c r="P2878" s="18">
        <f t="shared" si="944"/>
        <v>11.397064</v>
      </c>
      <c r="Q2878" s="14"/>
      <c r="R2878" s="18"/>
      <c r="S2878" s="16">
        <v>0</v>
      </c>
      <c r="T2878" s="18">
        <f t="shared" si="942"/>
        <v>33017.4</v>
      </c>
      <c r="U2878" s="15" t="str">
        <f>C2878</f>
        <v>PAG. PROVV. SANTORO MESE DI</v>
      </c>
    </row>
    <row r="2879" spans="1:21" ht="16.8" customHeight="1" x14ac:dyDescent="0.35">
      <c r="A2879" s="15"/>
      <c r="B2879" s="15"/>
      <c r="C2879" s="15" t="s">
        <v>53</v>
      </c>
      <c r="D2879" s="16"/>
      <c r="E2879" s="16"/>
      <c r="F2879" s="16"/>
      <c r="G2879" s="16">
        <v>0</v>
      </c>
      <c r="H2879" s="103"/>
      <c r="I2879" s="4"/>
      <c r="J2879" s="14"/>
      <c r="K2879" s="15" t="str">
        <f>C2889</f>
        <v>Materiale pulizia</v>
      </c>
      <c r="L2879" s="16"/>
      <c r="M2879" s="16">
        <f>0.28*(L2869+L2870-M2870)/100</f>
        <v>11.397064</v>
      </c>
      <c r="N2879" s="16">
        <f>G2889</f>
        <v>0</v>
      </c>
      <c r="O2879" s="16">
        <f t="shared" si="943"/>
        <v>548.90706399999999</v>
      </c>
      <c r="P2879" s="18">
        <f t="shared" si="944"/>
        <v>11.397064</v>
      </c>
      <c r="Q2879" s="14"/>
      <c r="R2879" s="18"/>
      <c r="S2879" s="16">
        <v>0</v>
      </c>
      <c r="T2879" s="18">
        <f t="shared" si="942"/>
        <v>33017.4</v>
      </c>
      <c r="U2879" s="15" t="str">
        <f>C2879</f>
        <v>PAG. RITENUTA PRODUTTORI</v>
      </c>
    </row>
    <row r="2880" spans="1:21" ht="16.8" customHeight="1" x14ac:dyDescent="0.35">
      <c r="A2880" s="15"/>
      <c r="B2880" s="15"/>
      <c r="C2880" s="15" t="s">
        <v>141</v>
      </c>
      <c r="D2880" s="16"/>
      <c r="E2880" s="16"/>
      <c r="F2880" s="16"/>
      <c r="G2880" s="16">
        <v>0</v>
      </c>
      <c r="H2880" s="16"/>
      <c r="I2880" s="4"/>
      <c r="J2880" s="14"/>
      <c r="K2880" s="15" t="str">
        <f>C2892</f>
        <v>Pubblicità</v>
      </c>
      <c r="L2880" s="16"/>
      <c r="M2880" s="16">
        <f>0.28*(L2869+L2870-M2870)/100</f>
        <v>11.397064</v>
      </c>
      <c r="N2880" s="16">
        <f>G2892</f>
        <v>0</v>
      </c>
      <c r="O2880" s="16">
        <f t="shared" si="943"/>
        <v>548.90706399999999</v>
      </c>
      <c r="P2880" s="18">
        <f t="shared" si="944"/>
        <v>11.397064</v>
      </c>
      <c r="Q2880" s="14"/>
      <c r="R2880" s="18"/>
      <c r="S2880" s="16">
        <v>0</v>
      </c>
      <c r="T2880" s="18">
        <f t="shared" si="942"/>
        <v>33017.4</v>
      </c>
      <c r="U2880" s="15" t="str">
        <f>C2880</f>
        <v>PAG. PRODUTTORI</v>
      </c>
    </row>
    <row r="2881" spans="1:21" ht="16.8" customHeight="1" x14ac:dyDescent="0.35">
      <c r="A2881" s="15"/>
      <c r="B2881" s="15"/>
      <c r="C2881" s="15" t="s">
        <v>55</v>
      </c>
      <c r="D2881" s="16">
        <f>SUM(G2873:G2880)+E2876+E2877+E2878+E2879+E2880</f>
        <v>0</v>
      </c>
      <c r="E2881" s="16"/>
      <c r="F2881" s="16"/>
      <c r="G2881" s="16"/>
      <c r="H2881" s="16"/>
      <c r="I2881" s="4"/>
      <c r="J2881" s="14"/>
      <c r="K2881" s="15" t="str">
        <f>C2902</f>
        <v xml:space="preserve">PAG. BOLLETTA ENEL  </v>
      </c>
      <c r="L2881" s="16"/>
      <c r="M2881" s="16">
        <f>0.46*(L2869+L2870-M2870)/100</f>
        <v>18.723748000000001</v>
      </c>
      <c r="N2881" s="16">
        <f>G2902</f>
        <v>0</v>
      </c>
      <c r="O2881" s="16">
        <f t="shared" si="943"/>
        <v>901.78374799999995</v>
      </c>
      <c r="P2881" s="18">
        <f t="shared" si="944"/>
        <v>18.723748000000001</v>
      </c>
      <c r="Q2881" s="14"/>
      <c r="R2881" s="18"/>
      <c r="S2881" s="16">
        <v>0</v>
      </c>
      <c r="T2881" s="18">
        <f t="shared" si="942"/>
        <v>33017.4</v>
      </c>
      <c r="U2881" s="15"/>
    </row>
    <row r="2882" spans="1:21" ht="16.8" customHeight="1" x14ac:dyDescent="0.35">
      <c r="A2882" s="15"/>
      <c r="B2882" s="15"/>
      <c r="C2882" s="15" t="s">
        <v>56</v>
      </c>
      <c r="D2882" s="16"/>
      <c r="E2882" s="16"/>
      <c r="F2882" s="16"/>
      <c r="G2882" s="16"/>
      <c r="H2882" s="16">
        <f>SUM(H2869:H2881)</f>
        <v>4045.08</v>
      </c>
      <c r="I2882" s="4"/>
      <c r="J2882" s="14"/>
      <c r="K2882" s="15" t="str">
        <f>C2903</f>
        <v>PAG. AFFITTO RHO VERBANO IMM.RE</v>
      </c>
      <c r="L2882" s="16"/>
      <c r="M2882" s="16">
        <f>14.4*(L2869+L2870-M2870)/100</f>
        <v>586.13472000000002</v>
      </c>
      <c r="N2882" s="16">
        <f>G2903</f>
        <v>1500</v>
      </c>
      <c r="O2882" s="16">
        <f t="shared" si="943"/>
        <v>7797.6847199999993</v>
      </c>
      <c r="P2882" s="18">
        <f t="shared" si="944"/>
        <v>586.13472000000002</v>
      </c>
      <c r="Q2882" s="14"/>
      <c r="R2882" s="18"/>
      <c r="S2882" s="16">
        <v>0</v>
      </c>
      <c r="T2882" s="18">
        <f t="shared" si="942"/>
        <v>33017.4</v>
      </c>
      <c r="U2882" s="15"/>
    </row>
    <row r="2883" spans="1:21" ht="16.8" customHeight="1" x14ac:dyDescent="0.35">
      <c r="A2883" s="15"/>
      <c r="B2883" s="15"/>
      <c r="C2883" s="15" t="s">
        <v>57</v>
      </c>
      <c r="D2883" s="16">
        <f>E2882+G2882</f>
        <v>0</v>
      </c>
      <c r="E2883" s="16"/>
      <c r="F2883" s="16"/>
      <c r="G2883" s="16"/>
      <c r="H2883" s="16"/>
      <c r="I2883" s="4"/>
      <c r="J2883" s="14"/>
      <c r="K2883" s="15" t="str">
        <f>C2904</f>
        <v>Spese condominiali</v>
      </c>
      <c r="L2883" s="16">
        <f>D2892</f>
        <v>0</v>
      </c>
      <c r="M2883" s="16">
        <f>1.4*(L2869+L2870-M2870)/100</f>
        <v>56.985320000000002</v>
      </c>
      <c r="N2883" s="16">
        <f>G2904</f>
        <v>0</v>
      </c>
      <c r="O2883" s="16">
        <f t="shared" si="943"/>
        <v>2172.3753200000001</v>
      </c>
      <c r="P2883" s="18">
        <f t="shared" si="944"/>
        <v>56.985320000000002</v>
      </c>
      <c r="Q2883" s="14"/>
      <c r="R2883" s="18"/>
      <c r="S2883" s="16">
        <v>0</v>
      </c>
      <c r="T2883" s="18">
        <f t="shared" si="942"/>
        <v>33017.4</v>
      </c>
      <c r="U2883" s="15"/>
    </row>
    <row r="2884" spans="1:21" ht="16.8" customHeight="1" x14ac:dyDescent="0.35">
      <c r="A2884" s="15"/>
      <c r="B2884" s="15"/>
      <c r="C2884" s="15" t="s">
        <v>58</v>
      </c>
      <c r="D2884" s="16"/>
      <c r="E2884" s="16"/>
      <c r="F2884" s="16"/>
      <c r="G2884" s="16">
        <v>0</v>
      </c>
      <c r="H2884" s="16"/>
      <c r="I2884" s="4"/>
      <c r="J2884" s="14"/>
      <c r="K2884" s="15" t="str">
        <f>C2906</f>
        <v xml:space="preserve">RIVALSA </v>
      </c>
      <c r="L2884" s="16"/>
      <c r="M2884" s="16">
        <f>0*(L2869+L2870-M2870)/100</f>
        <v>0</v>
      </c>
      <c r="N2884" s="16">
        <f>G2906</f>
        <v>0</v>
      </c>
      <c r="O2884" s="16">
        <f t="shared" si="943"/>
        <v>0</v>
      </c>
      <c r="P2884" s="18">
        <f t="shared" si="944"/>
        <v>0</v>
      </c>
      <c r="Q2884" s="14"/>
      <c r="R2884" s="18"/>
      <c r="S2884" s="16">
        <v>0</v>
      </c>
      <c r="T2884" s="18">
        <f t="shared" si="942"/>
        <v>33017.4</v>
      </c>
      <c r="U2884" s="15" t="str">
        <f t="shared" ref="U2884:U2897" si="945">C2884</f>
        <v xml:space="preserve">Francobolli    </v>
      </c>
    </row>
    <row r="2885" spans="1:21" ht="16.8" customHeight="1" x14ac:dyDescent="0.35">
      <c r="A2885" s="15"/>
      <c r="B2885" s="15"/>
      <c r="C2885" s="15" t="s">
        <v>143</v>
      </c>
      <c r="D2885" s="16"/>
      <c r="E2885" s="16"/>
      <c r="F2885" s="16"/>
      <c r="G2885" s="16">
        <v>0</v>
      </c>
      <c r="H2885" s="16"/>
      <c r="I2885" s="4"/>
      <c r="J2885" s="14"/>
      <c r="K2885" s="15" t="str">
        <f>C2907</f>
        <v>PAG. FATT. ASCOM DIPENDENTI</v>
      </c>
      <c r="L2885" s="16"/>
      <c r="M2885" s="16">
        <f>1.86*(L2869+L2870-M2870)/100</f>
        <v>75.709068000000002</v>
      </c>
      <c r="N2885" s="16">
        <f>G2907</f>
        <v>852.6</v>
      </c>
      <c r="O2885" s="16">
        <f t="shared" si="943"/>
        <v>2042.2190680000003</v>
      </c>
      <c r="P2885" s="18">
        <f t="shared" si="944"/>
        <v>75.709068000000002</v>
      </c>
      <c r="Q2885" s="14"/>
      <c r="R2885" s="18"/>
      <c r="S2885" s="16">
        <f>G2885</f>
        <v>0</v>
      </c>
      <c r="T2885" s="18">
        <f t="shared" si="942"/>
        <v>33017.4</v>
      </c>
      <c r="U2885" s="15" t="str">
        <f t="shared" si="945"/>
        <v xml:space="preserve">PAG. FATT. SOMMESE PETROLI </v>
      </c>
    </row>
    <row r="2886" spans="1:21" ht="16.8" customHeight="1" x14ac:dyDescent="0.35">
      <c r="A2886" s="15"/>
      <c r="B2886" s="15"/>
      <c r="C2886" s="15" t="s">
        <v>60</v>
      </c>
      <c r="D2886" s="16">
        <f>SUM(G2885:G2886)</f>
        <v>0</v>
      </c>
      <c r="E2886" s="16">
        <v>0</v>
      </c>
      <c r="F2886" s="16"/>
      <c r="G2886" s="16">
        <v>0</v>
      </c>
      <c r="H2886" s="16"/>
      <c r="I2886" s="4"/>
      <c r="J2886" s="14"/>
      <c r="K2886" s="15" t="str">
        <f>C2908</f>
        <v>CASSA PREVIDENZA  AGENTI  + QUOTA GAA</v>
      </c>
      <c r="L2886" s="16">
        <v>0</v>
      </c>
      <c r="M2886" s="16">
        <f>0.7*(L2869+L2870-M2870)/100</f>
        <v>28.492660000000001</v>
      </c>
      <c r="N2886" s="16">
        <f>G2908</f>
        <v>0</v>
      </c>
      <c r="O2886" s="16">
        <f t="shared" si="943"/>
        <v>1372.2726600000001</v>
      </c>
      <c r="P2886" s="18">
        <f t="shared" si="944"/>
        <v>28.492660000000001</v>
      </c>
      <c r="Q2886" s="14"/>
      <c r="R2886" s="18"/>
      <c r="S2886" s="16">
        <v>0</v>
      </c>
      <c r="T2886" s="18">
        <f t="shared" si="942"/>
        <v>33017.4</v>
      </c>
      <c r="U2886" s="15" t="str">
        <f t="shared" si="945"/>
        <v>Benzina auto papa'</v>
      </c>
    </row>
    <row r="2887" spans="1:21" ht="16.8" customHeight="1" x14ac:dyDescent="0.35">
      <c r="A2887" s="15"/>
      <c r="B2887" s="15"/>
      <c r="C2887" s="28" t="s">
        <v>144</v>
      </c>
      <c r="D2887" s="16"/>
      <c r="E2887" s="16">
        <v>0</v>
      </c>
      <c r="F2887" s="16">
        <v>0</v>
      </c>
      <c r="G2887" s="16">
        <v>0</v>
      </c>
      <c r="H2887" s="27">
        <v>0</v>
      </c>
      <c r="I2887" s="4"/>
      <c r="J2887" s="14"/>
      <c r="K2887" s="15" t="str">
        <f>C2912</f>
        <v>RIMBORSO SPESE NOVEMBRE GIGI</v>
      </c>
      <c r="L2887" s="16">
        <v>0</v>
      </c>
      <c r="M2887" s="16">
        <f>18.82*(L2869+L2870-M2870)/100</f>
        <v>766.04551600000002</v>
      </c>
      <c r="N2887" s="16">
        <f>G2912</f>
        <v>1350</v>
      </c>
      <c r="O2887" s="16">
        <f t="shared" si="943"/>
        <v>15028.595515999999</v>
      </c>
      <c r="P2887" s="18">
        <f t="shared" si="944"/>
        <v>766.04551600000002</v>
      </c>
      <c r="Q2887" s="14"/>
      <c r="R2887" s="18"/>
      <c r="S2887" s="16">
        <f>G2887</f>
        <v>0</v>
      </c>
      <c r="T2887" s="18">
        <f t="shared" si="942"/>
        <v>33017.4</v>
      </c>
      <c r="U2887" s="15" t="str">
        <f t="shared" si="945"/>
        <v>Spese bancarie</v>
      </c>
    </row>
    <row r="2888" spans="1:21" ht="16.8" customHeight="1" x14ac:dyDescent="0.35">
      <c r="A2888" s="15"/>
      <c r="B2888" s="15"/>
      <c r="C2888" s="15"/>
      <c r="D2888" s="16"/>
      <c r="E2888" s="16"/>
      <c r="F2888" s="16"/>
      <c r="G2888" s="16">
        <v>0</v>
      </c>
      <c r="H2888" s="27">
        <v>0</v>
      </c>
      <c r="I2888" s="4"/>
      <c r="J2888" s="14"/>
      <c r="K2888" s="15" t="str">
        <f>C2913</f>
        <v>PREL.  ACC. PER AMM-. RENZO</v>
      </c>
      <c r="L2888" s="16">
        <v>0</v>
      </c>
      <c r="M2888" s="16">
        <f>18.82*(L2869+L2870-M2870)/100</f>
        <v>766.04551600000002</v>
      </c>
      <c r="N2888" s="29">
        <f>G2913</f>
        <v>0</v>
      </c>
      <c r="O2888" s="16">
        <f t="shared" si="943"/>
        <v>24644.565515999999</v>
      </c>
      <c r="P2888" s="18">
        <f t="shared" si="944"/>
        <v>766.04551600000002</v>
      </c>
      <c r="Q2888" s="14"/>
      <c r="R2888" s="18"/>
      <c r="S2888" s="16">
        <f>G2888</f>
        <v>0</v>
      </c>
      <c r="T2888" s="18">
        <f t="shared" si="942"/>
        <v>33017.4</v>
      </c>
      <c r="U2888" s="15">
        <f t="shared" si="945"/>
        <v>0</v>
      </c>
    </row>
    <row r="2889" spans="1:21" ht="16.8" customHeight="1" x14ac:dyDescent="0.35">
      <c r="A2889" s="15"/>
      <c r="B2889" s="15"/>
      <c r="C2889" s="28" t="s">
        <v>62</v>
      </c>
      <c r="D2889" s="16"/>
      <c r="E2889" s="16"/>
      <c r="F2889" s="16"/>
      <c r="G2889" s="16">
        <v>0</v>
      </c>
      <c r="H2889" s="16"/>
      <c r="I2889" s="4"/>
      <c r="J2889" s="14"/>
      <c r="K2889" s="15" t="str">
        <f>C2884</f>
        <v xml:space="preserve">Francobolli    </v>
      </c>
      <c r="L2889" s="16">
        <v>0</v>
      </c>
      <c r="M2889" s="16">
        <f>0.5*(L2869+L2870-M2870)/100</f>
        <v>20.351900000000001</v>
      </c>
      <c r="N2889" s="16">
        <f>G2884</f>
        <v>0</v>
      </c>
      <c r="O2889" s="16">
        <f t="shared" si="943"/>
        <v>980.20190000000002</v>
      </c>
      <c r="P2889" s="18">
        <f t="shared" si="944"/>
        <v>20.351900000000001</v>
      </c>
      <c r="Q2889" s="14"/>
      <c r="R2889" s="18"/>
      <c r="S2889" s="16">
        <v>0</v>
      </c>
      <c r="T2889" s="18">
        <f t="shared" si="942"/>
        <v>33017.4</v>
      </c>
      <c r="U2889" s="15" t="str">
        <f t="shared" si="945"/>
        <v>Materiale pulizia</v>
      </c>
    </row>
    <row r="2890" spans="1:21" ht="16.8" customHeight="1" x14ac:dyDescent="0.35">
      <c r="A2890" s="15"/>
      <c r="B2890" s="15"/>
      <c r="C2890" s="15" t="s">
        <v>63</v>
      </c>
      <c r="D2890" s="16"/>
      <c r="E2890" s="16"/>
      <c r="F2890" s="16"/>
      <c r="G2890" s="16">
        <v>0</v>
      </c>
      <c r="H2890" s="16"/>
      <c r="I2890" s="4"/>
      <c r="J2890" s="14"/>
      <c r="K2890" s="17" t="str">
        <f>C2890</f>
        <v xml:space="preserve">Assicurazioni </v>
      </c>
      <c r="L2890" s="16">
        <v>0</v>
      </c>
      <c r="M2890" s="16">
        <f>0.5*(L2869+L2870-M2870)/100</f>
        <v>20.351900000000001</v>
      </c>
      <c r="N2890" s="16">
        <f>G2890</f>
        <v>0</v>
      </c>
      <c r="O2890" s="16">
        <f t="shared" si="943"/>
        <v>980.20190000000002</v>
      </c>
      <c r="P2890" s="18">
        <f t="shared" si="944"/>
        <v>20.351900000000001</v>
      </c>
      <c r="Q2890" s="14"/>
      <c r="R2890" s="18"/>
      <c r="S2890" s="16">
        <v>0</v>
      </c>
      <c r="T2890" s="18">
        <f t="shared" si="942"/>
        <v>33017.4</v>
      </c>
      <c r="U2890" s="15" t="str">
        <f t="shared" si="945"/>
        <v xml:space="preserve">Assicurazioni </v>
      </c>
    </row>
    <row r="2891" spans="1:21" ht="16.8" customHeight="1" x14ac:dyDescent="0.35">
      <c r="A2891" s="15"/>
      <c r="B2891" s="15"/>
      <c r="C2891" s="15" t="s">
        <v>50</v>
      </c>
      <c r="D2891" s="16"/>
      <c r="E2891" s="16"/>
      <c r="F2891" s="16"/>
      <c r="G2891" s="16">
        <v>0</v>
      </c>
      <c r="H2891" s="16"/>
      <c r="I2891" s="4"/>
      <c r="J2891" s="14"/>
      <c r="K2891" s="17" t="s">
        <v>64</v>
      </c>
      <c r="L2891" s="16"/>
      <c r="M2891" s="16">
        <f>2.32*(L2869+L2870-M2870)/100</f>
        <v>94.432816000000003</v>
      </c>
      <c r="N2891" s="16">
        <f>H2925+H2924+G2923+G2888+G2922</f>
        <v>850</v>
      </c>
      <c r="O2891" s="16">
        <f t="shared" si="943"/>
        <v>-148.55718400000001</v>
      </c>
      <c r="P2891" s="18">
        <f t="shared" si="944"/>
        <v>94.432816000000003</v>
      </c>
      <c r="Q2891" s="14"/>
      <c r="R2891" s="18"/>
      <c r="S2891" s="16">
        <v>0</v>
      </c>
      <c r="T2891" s="18">
        <f t="shared" si="942"/>
        <v>33017.4</v>
      </c>
      <c r="U2891" s="15" t="str">
        <f t="shared" si="945"/>
        <v>Telepass</v>
      </c>
    </row>
    <row r="2892" spans="1:21" ht="16.8" customHeight="1" x14ac:dyDescent="0.35">
      <c r="A2892" s="15"/>
      <c r="B2892" s="15"/>
      <c r="C2892" s="28" t="s">
        <v>65</v>
      </c>
      <c r="D2892" s="16">
        <v>0</v>
      </c>
      <c r="E2892" s="16"/>
      <c r="F2892" s="16"/>
      <c r="G2892" s="16">
        <v>0</v>
      </c>
      <c r="H2892" s="16"/>
      <c r="I2892" s="4"/>
      <c r="J2892" s="14"/>
      <c r="K2892" s="17"/>
      <c r="L2892" s="16"/>
      <c r="M2892" s="16"/>
      <c r="N2892" s="16" t="s">
        <v>66</v>
      </c>
      <c r="O2892" s="16">
        <f>T2926+AO2926</f>
        <v>28464.800000000003</v>
      </c>
      <c r="P2892" s="18"/>
      <c r="Q2892" s="14"/>
      <c r="R2892" s="18"/>
      <c r="S2892" s="16">
        <v>0</v>
      </c>
      <c r="T2892" s="18">
        <f t="shared" si="942"/>
        <v>33017.4</v>
      </c>
      <c r="U2892" s="15" t="str">
        <f t="shared" si="945"/>
        <v>Pubblicità</v>
      </c>
    </row>
    <row r="2893" spans="1:21" ht="16.8" customHeight="1" x14ac:dyDescent="0.35">
      <c r="A2893" s="15"/>
      <c r="B2893" s="66"/>
      <c r="C2893" s="15" t="s">
        <v>145</v>
      </c>
      <c r="D2893" s="67"/>
      <c r="E2893" s="16">
        <v>0</v>
      </c>
      <c r="F2893" s="16"/>
      <c r="G2893" s="16">
        <v>0</v>
      </c>
      <c r="H2893" s="16"/>
      <c r="I2893" s="4"/>
      <c r="J2893" s="14"/>
      <c r="K2893" s="17" t="s">
        <v>146</v>
      </c>
      <c r="L2893" s="16"/>
      <c r="M2893" s="16">
        <v>163460.13</v>
      </c>
      <c r="N2893" s="16" t="s">
        <v>68</v>
      </c>
      <c r="O2893" s="31">
        <f>L2917</f>
        <v>0</v>
      </c>
      <c r="P2893" s="32">
        <f>SUM(P2871:P2891)</f>
        <v>4070.3800000000006</v>
      </c>
      <c r="Q2893" s="14"/>
      <c r="R2893" s="18"/>
      <c r="S2893" s="16">
        <v>0</v>
      </c>
      <c r="T2893" s="18">
        <f t="shared" si="942"/>
        <v>33017.4</v>
      </c>
      <c r="U2893" s="15" t="str">
        <f t="shared" si="945"/>
        <v xml:space="preserve">PAG. STIP.           MARZIA </v>
      </c>
    </row>
    <row r="2894" spans="1:21" ht="16.8" customHeight="1" x14ac:dyDescent="0.35">
      <c r="A2894" s="15"/>
      <c r="B2894" s="15"/>
      <c r="C2894" s="15" t="s">
        <v>147</v>
      </c>
      <c r="D2894" s="16"/>
      <c r="E2894" s="16">
        <v>0</v>
      </c>
      <c r="F2894" s="16"/>
      <c r="G2894" s="16">
        <v>0</v>
      </c>
      <c r="H2894" s="16"/>
      <c r="I2894" s="4"/>
      <c r="J2894" s="14"/>
      <c r="K2894" s="17" t="s">
        <v>148</v>
      </c>
      <c r="L2894" s="16"/>
      <c r="M2894" s="16">
        <v>66363.73</v>
      </c>
      <c r="N2894" s="16" t="s">
        <v>70</v>
      </c>
      <c r="O2894" s="16">
        <f>SUM(L2905:L2916)+L2919</f>
        <v>1151.5700000000002</v>
      </c>
      <c r="P2894" s="33">
        <f>SUM(O2871:O2891)</f>
        <v>64124.079999999994</v>
      </c>
      <c r="Q2894" s="14"/>
      <c r="R2894" s="18"/>
      <c r="S2894" s="16">
        <v>0</v>
      </c>
      <c r="T2894" s="18">
        <f t="shared" si="942"/>
        <v>33017.4</v>
      </c>
      <c r="U2894" s="15" t="str">
        <f t="shared" si="945"/>
        <v xml:space="preserve">PAG. STIP.           DEBORAH </v>
      </c>
    </row>
    <row r="2895" spans="1:21" ht="16.8" customHeight="1" x14ac:dyDescent="0.35">
      <c r="A2895" s="15"/>
      <c r="B2895" s="15"/>
      <c r="C2895" s="15" t="s">
        <v>149</v>
      </c>
      <c r="D2895" s="16"/>
      <c r="E2895" s="16">
        <v>0</v>
      </c>
      <c r="F2895" s="16"/>
      <c r="G2895" s="16">
        <v>0</v>
      </c>
      <c r="H2895" s="16"/>
      <c r="I2895" s="4"/>
      <c r="J2895" s="14"/>
      <c r="K2895" s="17"/>
      <c r="L2895" s="16"/>
      <c r="M2895" s="16"/>
      <c r="N2895" s="16" t="s">
        <v>72</v>
      </c>
      <c r="O2895" s="34">
        <f>O2834+O2835-F2910</f>
        <v>31588.9</v>
      </c>
      <c r="P2895" s="35">
        <f>O2834+O2835+O2896-F2910-F2909-O2893-O2894</f>
        <v>34507.71</v>
      </c>
      <c r="Q2895" s="14"/>
      <c r="R2895" s="18"/>
      <c r="S2895" s="16">
        <v>0</v>
      </c>
      <c r="T2895" s="18">
        <f t="shared" si="942"/>
        <v>33017.4</v>
      </c>
      <c r="U2895" s="15" t="str">
        <f t="shared" si="945"/>
        <v xml:space="preserve">PAG. STIP.           DORIANA BONIFICO </v>
      </c>
    </row>
    <row r="2896" spans="1:21" ht="16.8" customHeight="1" x14ac:dyDescent="0.35">
      <c r="A2896" s="15"/>
      <c r="B2896" s="15"/>
      <c r="C2896" s="15" t="s">
        <v>150</v>
      </c>
      <c r="D2896" s="16"/>
      <c r="E2896" s="16">
        <v>0</v>
      </c>
      <c r="F2896" s="16"/>
      <c r="G2896" s="16">
        <v>0</v>
      </c>
      <c r="H2896" s="16"/>
      <c r="I2896" s="4"/>
      <c r="J2896" s="14"/>
      <c r="K2896" s="6" t="s">
        <v>74</v>
      </c>
      <c r="L2896" s="3">
        <f>SUM(L2869:L2895)</f>
        <v>25835.11</v>
      </c>
      <c r="M2896" s="3">
        <f>SUM(M2869:M2895)</f>
        <v>233894.24</v>
      </c>
      <c r="N2896" s="16" t="s">
        <v>75</v>
      </c>
      <c r="O2896" s="16">
        <f>N2869</f>
        <v>4070.38</v>
      </c>
      <c r="P2896" s="18"/>
      <c r="Q2896" s="14"/>
      <c r="R2896" s="18"/>
      <c r="S2896" s="16">
        <v>0</v>
      </c>
      <c r="T2896" s="18">
        <f t="shared" si="942"/>
        <v>33017.4</v>
      </c>
      <c r="U2896" s="15" t="str">
        <f t="shared" si="945"/>
        <v xml:space="preserve">PAG. STIP.           STEFANIA  BONIFICO </v>
      </c>
    </row>
    <row r="2897" spans="1:21" ht="16.8" customHeight="1" x14ac:dyDescent="0.35">
      <c r="A2897" s="15"/>
      <c r="B2897" s="15"/>
      <c r="C2897" s="15" t="s">
        <v>76</v>
      </c>
      <c r="D2897" s="16"/>
      <c r="E2897" s="16"/>
      <c r="F2897" s="16"/>
      <c r="G2897" s="16">
        <v>0</v>
      </c>
      <c r="H2897" s="16"/>
      <c r="I2897" s="4"/>
      <c r="J2897" s="14"/>
      <c r="K2897" s="6" t="s">
        <v>32</v>
      </c>
      <c r="L2897" s="3">
        <f>L2837</f>
        <v>238200.22</v>
      </c>
      <c r="M2897" s="3">
        <f>M2837</f>
        <v>0</v>
      </c>
      <c r="N2897" s="16" t="s">
        <v>77</v>
      </c>
      <c r="O2897" s="36">
        <f>(O2893+O2894)-(O2832+O2833)</f>
        <v>-5658.43</v>
      </c>
      <c r="P2897" s="37">
        <f>O2896-O2897</f>
        <v>9728.8100000000013</v>
      </c>
      <c r="Q2897" s="14"/>
      <c r="R2897" s="18"/>
      <c r="S2897" s="16">
        <v>0</v>
      </c>
      <c r="T2897" s="18">
        <f t="shared" si="942"/>
        <v>33017.4</v>
      </c>
      <c r="U2897" s="15" t="str">
        <f t="shared" si="945"/>
        <v>Pagamento contributi impiegate</v>
      </c>
    </row>
    <row r="2898" spans="1:21" ht="16.8" customHeight="1" thickBot="1" x14ac:dyDescent="0.4">
      <c r="A2898" s="15"/>
      <c r="B2898" s="15"/>
      <c r="C2898" s="15" t="s">
        <v>78</v>
      </c>
      <c r="D2898" s="16">
        <f>SUM(G2893:G2897)+SUM(E2893:E2897)</f>
        <v>0</v>
      </c>
      <c r="E2898" s="16"/>
      <c r="F2898" s="16"/>
      <c r="G2898" s="16"/>
      <c r="H2898" s="16"/>
      <c r="I2898" s="4"/>
      <c r="J2898" s="14"/>
      <c r="K2898" s="6" t="s">
        <v>79</v>
      </c>
      <c r="L2898" s="3">
        <f>L2896+L2897</f>
        <v>264035.33</v>
      </c>
      <c r="M2898" s="3">
        <f>M2896+M2897</f>
        <v>233894.24</v>
      </c>
      <c r="N2898" s="16" t="s">
        <v>80</v>
      </c>
      <c r="O2898" s="38">
        <f>O2895+O2896-O2897</f>
        <v>41317.71</v>
      </c>
      <c r="P2898" s="39">
        <f>O2898-O2895</f>
        <v>9728.8099999999977</v>
      </c>
      <c r="Q2898" s="14"/>
      <c r="R2898" s="18"/>
      <c r="S2898" s="16">
        <v>0</v>
      </c>
      <c r="T2898" s="18">
        <f t="shared" si="942"/>
        <v>33017.4</v>
      </c>
      <c r="U2898" s="15"/>
    </row>
    <row r="2899" spans="1:21" ht="16.8" customHeight="1" thickTop="1" thickBot="1" x14ac:dyDescent="0.4">
      <c r="A2899" s="15"/>
      <c r="B2899" s="15"/>
      <c r="C2899" s="15" t="s">
        <v>81</v>
      </c>
      <c r="D2899" s="16"/>
      <c r="E2899" s="16"/>
      <c r="F2899" s="16"/>
      <c r="G2899" s="16">
        <v>0</v>
      </c>
      <c r="H2899" s="16"/>
      <c r="I2899" s="4"/>
      <c r="J2899" s="14"/>
      <c r="K2899" s="6" t="s">
        <v>13</v>
      </c>
      <c r="L2899" s="3">
        <f>L2898-M2898</f>
        <v>30141.090000000026</v>
      </c>
      <c r="M2899" s="40"/>
      <c r="N2899" s="29" t="s">
        <v>82</v>
      </c>
      <c r="O2899" s="41">
        <f>O2892+O2893+O2894+O2900</f>
        <v>64124.079999999994</v>
      </c>
      <c r="P2899" s="18"/>
      <c r="Q2899" s="14"/>
      <c r="R2899" s="18"/>
      <c r="S2899" s="16">
        <v>0</v>
      </c>
      <c r="T2899" s="18">
        <f t="shared" si="942"/>
        <v>33017.4</v>
      </c>
      <c r="U2899" s="15" t="str">
        <f t="shared" ref="U2899:U2904" si="946">C2899</f>
        <v>Pag. Bolletta Telecom  780820</v>
      </c>
    </row>
    <row r="2900" spans="1:21" ht="16.8" customHeight="1" thickTop="1" thickBot="1" x14ac:dyDescent="0.4">
      <c r="A2900" s="15"/>
      <c r="B2900" s="15"/>
      <c r="C2900" s="15" t="s">
        <v>83</v>
      </c>
      <c r="D2900" s="16"/>
      <c r="E2900" s="16"/>
      <c r="F2900" s="16"/>
      <c r="G2900" s="16">
        <v>0</v>
      </c>
      <c r="H2900" s="16"/>
      <c r="I2900" s="4"/>
      <c r="J2900" s="14"/>
      <c r="K2900" s="17"/>
      <c r="L2900" s="16"/>
      <c r="M2900" s="16"/>
      <c r="N2900" s="42" t="s">
        <v>84</v>
      </c>
      <c r="O2900" s="43">
        <f>P2894-O2893-O2894-O2892</f>
        <v>34507.709999999992</v>
      </c>
      <c r="P2900" s="18"/>
      <c r="Q2900" s="14"/>
      <c r="R2900" s="18"/>
      <c r="S2900" s="16">
        <v>0</v>
      </c>
      <c r="T2900" s="18">
        <f t="shared" si="942"/>
        <v>33017.4</v>
      </c>
      <c r="U2900" s="15" t="str">
        <f t="shared" si="946"/>
        <v>Pag. Bolletta Telecom 780344</v>
      </c>
    </row>
    <row r="2901" spans="1:21" ht="16.8" customHeight="1" thickTop="1" x14ac:dyDescent="0.35">
      <c r="A2901" s="15"/>
      <c r="B2901" s="15"/>
      <c r="C2901" s="15" t="s">
        <v>85</v>
      </c>
      <c r="D2901" s="16">
        <f>SUM(G2899:G2901)</f>
        <v>0</v>
      </c>
      <c r="E2901" s="16"/>
      <c r="F2901" s="16"/>
      <c r="G2901" s="16">
        <v>0</v>
      </c>
      <c r="H2901" s="16"/>
      <c r="I2901" s="4"/>
      <c r="J2901" s="14"/>
      <c r="K2901" s="6" t="s">
        <v>86</v>
      </c>
      <c r="L2901" s="3">
        <f>L2840</f>
        <v>0</v>
      </c>
      <c r="M2901" s="3">
        <v>0</v>
      </c>
      <c r="N2901" s="3">
        <f>SUM(L2901:M2901)</f>
        <v>0</v>
      </c>
      <c r="O2901" s="44"/>
      <c r="P2901" s="18"/>
      <c r="Q2901" s="14"/>
      <c r="R2901" s="18"/>
      <c r="S2901" s="16">
        <v>0</v>
      </c>
      <c r="T2901" s="18">
        <f t="shared" si="942"/>
        <v>33017.4</v>
      </c>
      <c r="U2901" s="15" t="str">
        <f t="shared" si="946"/>
        <v>Pag. Bolletta Telecom</v>
      </c>
    </row>
    <row r="2902" spans="1:21" ht="16.8" customHeight="1" x14ac:dyDescent="0.35">
      <c r="A2902" s="15"/>
      <c r="B2902" s="15"/>
      <c r="C2902" s="15" t="s">
        <v>87</v>
      </c>
      <c r="D2902" s="16"/>
      <c r="E2902" s="16"/>
      <c r="F2902" s="16"/>
      <c r="G2902" s="16">
        <v>0</v>
      </c>
      <c r="H2902" s="16"/>
      <c r="I2902" s="4"/>
      <c r="J2902" s="14"/>
      <c r="K2902" s="6" t="s">
        <v>88</v>
      </c>
      <c r="L2902" s="3">
        <f>L2841</f>
        <v>0</v>
      </c>
      <c r="M2902" s="3">
        <f>H2909+G2909</f>
        <v>0</v>
      </c>
      <c r="N2902" s="45">
        <f>L2902+M2902</f>
        <v>0</v>
      </c>
      <c r="O2902" s="45">
        <f>BA2926+BG2926</f>
        <v>0</v>
      </c>
      <c r="P2902" s="18"/>
      <c r="Q2902" s="14"/>
      <c r="R2902" s="18"/>
      <c r="S2902" s="16">
        <v>0</v>
      </c>
      <c r="T2902" s="18">
        <f t="shared" ref="T2902:T2933" si="947">(R2902-S2902)+T2901</f>
        <v>33017.4</v>
      </c>
      <c r="U2902" s="15" t="str">
        <f t="shared" si="946"/>
        <v xml:space="preserve">PAG. BOLLETTA ENEL  </v>
      </c>
    </row>
    <row r="2903" spans="1:21" ht="16.8" customHeight="1" x14ac:dyDescent="0.35">
      <c r="A2903" s="15"/>
      <c r="B2903" s="15"/>
      <c r="C2903" s="15" t="s">
        <v>151</v>
      </c>
      <c r="D2903" s="16"/>
      <c r="E2903" s="16"/>
      <c r="F2903" s="16"/>
      <c r="G2903" s="16">
        <v>1500</v>
      </c>
      <c r="H2903" s="16"/>
      <c r="I2903" s="4"/>
      <c r="J2903" s="14"/>
      <c r="K2903" s="6" t="s">
        <v>90</v>
      </c>
      <c r="L2903" s="3">
        <f>T2926+Z2926+AO2926+AU2926</f>
        <v>28464.800000000003</v>
      </c>
      <c r="M2903" s="16"/>
      <c r="N2903" s="16"/>
      <c r="O2903" s="16"/>
      <c r="P2903" s="18"/>
      <c r="Q2903" s="14"/>
      <c r="R2903" s="18"/>
      <c r="S2903" s="16">
        <f>G2903</f>
        <v>1500</v>
      </c>
      <c r="T2903" s="18">
        <f t="shared" si="947"/>
        <v>31517.4</v>
      </c>
      <c r="U2903" s="15" t="str">
        <f t="shared" si="946"/>
        <v>PAG. AFFITTO RHO VERBANO IMM.RE</v>
      </c>
    </row>
    <row r="2904" spans="1:21" ht="16.8" customHeight="1" x14ac:dyDescent="0.35">
      <c r="A2904" s="15"/>
      <c r="B2904" s="15"/>
      <c r="C2904" s="15" t="s">
        <v>91</v>
      </c>
      <c r="D2904" s="16"/>
      <c r="E2904" s="16"/>
      <c r="F2904" s="16"/>
      <c r="G2904" s="16">
        <v>0</v>
      </c>
      <c r="H2904" s="16"/>
      <c r="I2904" s="4"/>
      <c r="J2904" s="14"/>
      <c r="K2904" s="6" t="s">
        <v>92</v>
      </c>
      <c r="L2904" s="3"/>
      <c r="M2904" s="46" t="s">
        <v>93</v>
      </c>
      <c r="N2904" s="46"/>
      <c r="O2904" s="16"/>
      <c r="P2904" s="18"/>
      <c r="Q2904" s="14"/>
      <c r="R2904" s="18"/>
      <c r="S2904" s="16">
        <v>0</v>
      </c>
      <c r="T2904" s="18">
        <f t="shared" si="947"/>
        <v>31517.4</v>
      </c>
      <c r="U2904" s="15" t="str">
        <f t="shared" si="946"/>
        <v>Spese condominiali</v>
      </c>
    </row>
    <row r="2905" spans="1:21" ht="16.8" customHeight="1" x14ac:dyDescent="0.35">
      <c r="A2905" s="15"/>
      <c r="B2905" s="15"/>
      <c r="C2905" s="15" t="s">
        <v>94</v>
      </c>
      <c r="D2905" s="16">
        <f>SUM(G2899:G2904)</f>
        <v>1500</v>
      </c>
      <c r="E2905" s="16"/>
      <c r="F2905" s="16"/>
      <c r="G2905" s="16"/>
      <c r="H2905" s="16"/>
      <c r="I2905" s="4"/>
      <c r="J2905" s="14"/>
      <c r="K2905" s="50" t="s">
        <v>152</v>
      </c>
      <c r="L2905" s="50">
        <v>114.5</v>
      </c>
      <c r="M2905" s="16" t="s">
        <v>26</v>
      </c>
      <c r="N2905" s="16" t="s">
        <v>27</v>
      </c>
      <c r="O2905" s="16"/>
      <c r="P2905" s="18"/>
      <c r="Q2905" s="14"/>
      <c r="R2905" s="18"/>
      <c r="S2905" s="16">
        <v>0</v>
      </c>
      <c r="T2905" s="18">
        <f t="shared" si="947"/>
        <v>31517.4</v>
      </c>
      <c r="U2905" s="15"/>
    </row>
    <row r="2906" spans="1:21" ht="16.8" customHeight="1" x14ac:dyDescent="0.35">
      <c r="A2906" s="15"/>
      <c r="B2906" s="15"/>
      <c r="C2906" s="15" t="s">
        <v>97</v>
      </c>
      <c r="D2906" s="16"/>
      <c r="E2906" s="16"/>
      <c r="F2906" s="16"/>
      <c r="G2906" s="16">
        <v>0</v>
      </c>
      <c r="H2906" s="16"/>
      <c r="I2906" s="4"/>
      <c r="J2906" s="14"/>
      <c r="K2906" s="16"/>
      <c r="L2906" s="16">
        <v>0</v>
      </c>
      <c r="M2906" s="30" t="s">
        <v>192</v>
      </c>
      <c r="N2906" s="30">
        <v>130</v>
      </c>
      <c r="O2906" s="16"/>
      <c r="P2906" s="18"/>
      <c r="Q2906" s="14"/>
      <c r="R2906" s="18"/>
      <c r="S2906" s="16">
        <v>0</v>
      </c>
      <c r="T2906" s="18">
        <f t="shared" si="947"/>
        <v>31517.4</v>
      </c>
      <c r="U2906" s="15"/>
    </row>
    <row r="2907" spans="1:21" ht="16.8" customHeight="1" x14ac:dyDescent="0.35">
      <c r="A2907" s="15"/>
      <c r="B2907" s="15"/>
      <c r="C2907" s="15" t="s">
        <v>153</v>
      </c>
      <c r="D2907" s="16"/>
      <c r="E2907" s="16"/>
      <c r="F2907" s="16"/>
      <c r="G2907" s="16">
        <v>852.6</v>
      </c>
      <c r="H2907" s="16"/>
      <c r="I2907" s="4"/>
      <c r="J2907" s="14"/>
      <c r="K2907" s="25"/>
      <c r="L2907" s="83">
        <v>0</v>
      </c>
      <c r="M2907" s="16"/>
      <c r="N2907" s="73">
        <v>0</v>
      </c>
      <c r="O2907" s="16"/>
      <c r="P2907" s="18"/>
      <c r="Q2907" s="14"/>
      <c r="R2907" s="18"/>
      <c r="S2907" s="16">
        <f>G2907</f>
        <v>852.6</v>
      </c>
      <c r="T2907" s="18">
        <f t="shared" si="947"/>
        <v>30664.800000000003</v>
      </c>
      <c r="U2907" s="15" t="str">
        <f>C2907</f>
        <v>PAG. FATT. ASCOM DIPENDENTI</v>
      </c>
    </row>
    <row r="2908" spans="1:21" ht="16.8" customHeight="1" x14ac:dyDescent="0.35">
      <c r="A2908" s="15"/>
      <c r="B2908" s="15"/>
      <c r="C2908" s="64" t="s">
        <v>154</v>
      </c>
      <c r="D2908" s="16"/>
      <c r="E2908" s="16"/>
      <c r="F2908" s="16"/>
      <c r="G2908" s="16">
        <v>0</v>
      </c>
      <c r="H2908" s="27">
        <v>0</v>
      </c>
      <c r="I2908" s="4"/>
      <c r="J2908" s="14"/>
      <c r="K2908" s="16"/>
      <c r="L2908" s="73">
        <v>0</v>
      </c>
      <c r="M2908" s="16"/>
      <c r="N2908" s="16">
        <v>0</v>
      </c>
      <c r="O2908" s="16"/>
      <c r="P2908" s="18"/>
      <c r="Q2908" s="14"/>
      <c r="R2908" s="18"/>
      <c r="S2908" s="16">
        <v>0</v>
      </c>
      <c r="T2908" s="18">
        <f t="shared" si="947"/>
        <v>30664.800000000003</v>
      </c>
      <c r="U2908" s="15"/>
    </row>
    <row r="2909" spans="1:21" ht="16.8" customHeight="1" x14ac:dyDescent="0.35">
      <c r="A2909" s="15"/>
      <c r="B2909" s="15"/>
      <c r="C2909" s="15" t="s">
        <v>106</v>
      </c>
      <c r="D2909" s="16"/>
      <c r="E2909" s="16"/>
      <c r="F2909" s="16"/>
      <c r="G2909" s="16">
        <v>0</v>
      </c>
      <c r="H2909" s="16">
        <v>0</v>
      </c>
      <c r="I2909" s="4"/>
      <c r="J2909" s="14"/>
      <c r="K2909" s="16" t="s">
        <v>193</v>
      </c>
      <c r="L2909" s="73">
        <v>716</v>
      </c>
      <c r="M2909" s="30"/>
      <c r="N2909" s="30">
        <v>0</v>
      </c>
      <c r="O2909" s="16"/>
      <c r="P2909" s="18"/>
      <c r="Q2909" s="14"/>
      <c r="R2909" s="18"/>
      <c r="S2909" s="16">
        <v>0</v>
      </c>
      <c r="T2909" s="18">
        <f t="shared" si="947"/>
        <v>30664.800000000003</v>
      </c>
      <c r="U2909" s="15"/>
    </row>
    <row r="2910" spans="1:21" ht="16.8" customHeight="1" x14ac:dyDescent="0.35">
      <c r="A2910" s="15"/>
      <c r="B2910" s="15"/>
      <c r="C2910" s="47" t="s">
        <v>155</v>
      </c>
      <c r="D2910" s="16"/>
      <c r="E2910" s="16"/>
      <c r="F2910" s="1">
        <v>0</v>
      </c>
      <c r="G2910" s="16">
        <v>0</v>
      </c>
      <c r="H2910" s="16"/>
      <c r="I2910" s="4"/>
      <c r="J2910" s="14"/>
      <c r="K2910" s="30"/>
      <c r="L2910" s="30">
        <v>0</v>
      </c>
      <c r="M2910" s="16"/>
      <c r="N2910" s="16">
        <v>0</v>
      </c>
      <c r="O2910" s="16"/>
      <c r="P2910" s="18"/>
      <c r="Q2910" s="14"/>
      <c r="R2910" s="49">
        <f>F2910</f>
        <v>0</v>
      </c>
      <c r="S2910" s="16">
        <v>0</v>
      </c>
      <c r="T2910" s="18">
        <f t="shared" si="947"/>
        <v>30664.800000000003</v>
      </c>
      <c r="U2910" s="17" t="str">
        <f>C2910</f>
        <v>VERSAMENTO PROVV. MATURATE</v>
      </c>
    </row>
    <row r="2911" spans="1:21" ht="16.8" customHeight="1" x14ac:dyDescent="0.35">
      <c r="A2911" s="15"/>
      <c r="B2911" s="15"/>
      <c r="C2911" s="15" t="s">
        <v>112</v>
      </c>
      <c r="D2911" s="16"/>
      <c r="E2911" s="16"/>
      <c r="F2911" s="16"/>
      <c r="G2911" s="16">
        <v>0</v>
      </c>
      <c r="H2911" s="16"/>
      <c r="I2911" s="4"/>
      <c r="J2911" s="14"/>
      <c r="K2911" s="30" t="s">
        <v>195</v>
      </c>
      <c r="L2911" s="73">
        <v>7.0000000000000007E-2</v>
      </c>
      <c r="N2911" s="50">
        <v>0</v>
      </c>
      <c r="O2911" s="16"/>
      <c r="P2911" s="18"/>
      <c r="Q2911" s="14"/>
      <c r="R2911" s="18"/>
      <c r="S2911" s="16">
        <v>0</v>
      </c>
      <c r="T2911" s="18">
        <f t="shared" si="947"/>
        <v>30664.800000000003</v>
      </c>
      <c r="U2911" s="15" t="s">
        <v>113</v>
      </c>
    </row>
    <row r="2912" spans="1:21" ht="16.8" customHeight="1" x14ac:dyDescent="0.35">
      <c r="A2912" s="15"/>
      <c r="B2912" s="15"/>
      <c r="C2912" s="15" t="s">
        <v>157</v>
      </c>
      <c r="D2912" s="16"/>
      <c r="E2912" s="16"/>
      <c r="F2912" s="16">
        <v>0</v>
      </c>
      <c r="G2912" s="16">
        <v>1350</v>
      </c>
      <c r="H2912" s="16"/>
      <c r="I2912" s="4"/>
      <c r="J2912" s="14"/>
      <c r="K2912" s="30" t="s">
        <v>198</v>
      </c>
      <c r="L2912" s="16">
        <v>100</v>
      </c>
      <c r="M2912" s="16"/>
      <c r="N2912" s="16">
        <v>0</v>
      </c>
      <c r="O2912" s="16"/>
      <c r="P2912" s="18"/>
      <c r="Q2912" s="14"/>
      <c r="R2912" s="18"/>
      <c r="S2912" s="16">
        <f>G2912</f>
        <v>1350</v>
      </c>
      <c r="T2912" s="18">
        <f t="shared" si="947"/>
        <v>29314.800000000003</v>
      </c>
      <c r="U2912" s="15" t="str">
        <f>C2912</f>
        <v>RIMBORSO SPESE NOVEMBRE GIGI</v>
      </c>
    </row>
    <row r="2913" spans="1:21" ht="16.8" customHeight="1" x14ac:dyDescent="0.35">
      <c r="A2913" s="15"/>
      <c r="B2913" s="15"/>
      <c r="C2913" s="15" t="s">
        <v>115</v>
      </c>
      <c r="D2913" s="16"/>
      <c r="E2913" s="16"/>
      <c r="F2913" s="16">
        <v>0</v>
      </c>
      <c r="G2913" s="16">
        <v>0</v>
      </c>
      <c r="H2913" s="16"/>
      <c r="I2913" s="4"/>
      <c r="J2913" s="14"/>
      <c r="K2913" s="3" t="s">
        <v>199</v>
      </c>
      <c r="L2913" s="16">
        <v>100</v>
      </c>
      <c r="M2913" s="16"/>
      <c r="N2913" s="16">
        <v>0</v>
      </c>
      <c r="O2913" s="16"/>
      <c r="P2913" s="18"/>
      <c r="Q2913" s="14"/>
      <c r="R2913" s="18">
        <v>0</v>
      </c>
      <c r="S2913" s="16">
        <v>0</v>
      </c>
      <c r="T2913" s="18">
        <f t="shared" si="947"/>
        <v>29314.800000000003</v>
      </c>
      <c r="U2913" s="15" t="str">
        <f>C2913</f>
        <v>PREL.  ACC. PER AMM-. RENZO</v>
      </c>
    </row>
    <row r="2914" spans="1:21" ht="16.8" customHeight="1" x14ac:dyDescent="0.35">
      <c r="A2914" s="15"/>
      <c r="B2914" s="15"/>
      <c r="C2914" s="15" t="s">
        <v>158</v>
      </c>
      <c r="D2914" s="16"/>
      <c r="E2914" s="16"/>
      <c r="F2914" s="16">
        <v>0</v>
      </c>
      <c r="G2914" s="16"/>
      <c r="H2914" s="16"/>
      <c r="I2914" s="4"/>
      <c r="J2914" s="14"/>
      <c r="K2914" s="16"/>
      <c r="L2914" s="16">
        <v>0</v>
      </c>
      <c r="M2914" s="16"/>
      <c r="N2914" s="16">
        <v>0</v>
      </c>
      <c r="O2914" s="16"/>
      <c r="P2914" s="18"/>
      <c r="Q2914" s="14"/>
      <c r="R2914" s="18">
        <f>F2914</f>
        <v>0</v>
      </c>
      <c r="S2914" s="16">
        <v>0</v>
      </c>
      <c r="T2914" s="18">
        <f t="shared" si="947"/>
        <v>29314.800000000003</v>
      </c>
      <c r="U2914" s="15"/>
    </row>
    <row r="2915" spans="1:21" ht="16.8" customHeight="1" x14ac:dyDescent="0.35">
      <c r="A2915" s="15"/>
      <c r="B2915" s="15"/>
      <c r="C2915" s="15" t="s">
        <v>159</v>
      </c>
      <c r="D2915" s="16"/>
      <c r="E2915" s="16"/>
      <c r="F2915" s="16">
        <v>8877.49</v>
      </c>
      <c r="G2915" s="16"/>
      <c r="H2915" s="16">
        <v>0</v>
      </c>
      <c r="I2915" s="4"/>
      <c r="J2915" s="14"/>
      <c r="K2915" s="16"/>
      <c r="L2915" s="16">
        <v>0</v>
      </c>
      <c r="M2915" s="16"/>
      <c r="N2915" s="16">
        <v>0</v>
      </c>
      <c r="O2915" s="16"/>
      <c r="P2915" s="18"/>
      <c r="Q2915" s="14"/>
      <c r="R2915" s="18">
        <v>0</v>
      </c>
      <c r="S2915" s="16">
        <v>0</v>
      </c>
      <c r="T2915" s="18">
        <f t="shared" si="947"/>
        <v>29314.800000000003</v>
      </c>
      <c r="U2915" s="15"/>
    </row>
    <row r="2916" spans="1:21" ht="16.8" customHeight="1" x14ac:dyDescent="0.35">
      <c r="A2916" s="15"/>
      <c r="B2916" s="15"/>
      <c r="C2916" s="15" t="s">
        <v>160</v>
      </c>
      <c r="D2916" s="16"/>
      <c r="E2916" s="16"/>
      <c r="F2916" s="16">
        <v>0</v>
      </c>
      <c r="G2916" s="16"/>
      <c r="H2916" s="16"/>
      <c r="I2916" s="4"/>
      <c r="J2916" s="14"/>
      <c r="K2916" s="16" t="s">
        <v>118</v>
      </c>
      <c r="L2916" s="16">
        <v>-9</v>
      </c>
      <c r="M2916" s="16"/>
      <c r="N2916" s="16">
        <v>0</v>
      </c>
      <c r="O2916" s="16"/>
      <c r="P2916" s="18"/>
      <c r="Q2916" s="14"/>
      <c r="R2916" s="18">
        <v>0</v>
      </c>
      <c r="S2916" s="16">
        <v>0</v>
      </c>
      <c r="T2916" s="18">
        <f t="shared" si="947"/>
        <v>29314.800000000003</v>
      </c>
      <c r="U2916" s="15"/>
    </row>
    <row r="2917" spans="1:21" ht="16.8" customHeight="1" x14ac:dyDescent="0.35">
      <c r="A2917" s="15"/>
      <c r="B2917" s="15"/>
      <c r="C2917" s="15" t="s">
        <v>161</v>
      </c>
      <c r="D2917" s="16"/>
      <c r="E2917" s="16"/>
      <c r="F2917" s="16">
        <v>0</v>
      </c>
      <c r="G2917" s="16">
        <v>0</v>
      </c>
      <c r="H2917" s="16"/>
      <c r="I2917" s="4"/>
      <c r="J2917" s="14"/>
      <c r="K2917" s="17" t="s">
        <v>68</v>
      </c>
      <c r="L2917" s="51">
        <f>AI2926</f>
        <v>0</v>
      </c>
      <c r="M2917" s="16"/>
      <c r="N2917" s="16"/>
      <c r="O2917" s="16"/>
      <c r="P2917" s="18"/>
      <c r="Q2917" s="14"/>
      <c r="R2917" s="18">
        <v>0</v>
      </c>
      <c r="S2917" s="16">
        <v>0</v>
      </c>
      <c r="T2917" s="18">
        <f t="shared" si="947"/>
        <v>29314.800000000003</v>
      </c>
      <c r="U2917" s="15"/>
    </row>
    <row r="2918" spans="1:21" ht="16.8" customHeight="1" x14ac:dyDescent="0.35">
      <c r="A2918" s="15"/>
      <c r="B2918" s="15"/>
      <c r="C2918" s="68" t="s">
        <v>116</v>
      </c>
      <c r="D2918" s="69"/>
      <c r="E2918" s="69"/>
      <c r="F2918" s="69">
        <v>0</v>
      </c>
      <c r="G2918" s="16"/>
      <c r="H2918" s="16"/>
      <c r="I2918" s="4"/>
      <c r="J2918" s="14"/>
      <c r="K2918" s="17" t="s">
        <v>119</v>
      </c>
      <c r="L2918" s="16">
        <f>SUM(L2905:L2917)</f>
        <v>1021.5700000000002</v>
      </c>
      <c r="M2918" s="16"/>
      <c r="N2918" s="16"/>
      <c r="O2918" s="16"/>
      <c r="P2918" s="18"/>
      <c r="Q2918" s="14"/>
      <c r="R2918" s="18">
        <v>0</v>
      </c>
      <c r="S2918" s="16"/>
      <c r="T2918" s="18">
        <f t="shared" si="947"/>
        <v>29314.800000000003</v>
      </c>
      <c r="U2918" s="15"/>
    </row>
    <row r="2919" spans="1:21" ht="16.8" customHeight="1" x14ac:dyDescent="0.35">
      <c r="A2919" s="15"/>
      <c r="B2919" s="15"/>
      <c r="C2919" s="15" t="s">
        <v>162</v>
      </c>
      <c r="D2919" s="16"/>
      <c r="E2919" s="16"/>
      <c r="F2919" s="16">
        <v>1224</v>
      </c>
      <c r="G2919" s="16"/>
      <c r="H2919" s="16"/>
      <c r="I2919" s="4"/>
      <c r="J2919" s="14"/>
      <c r="K2919" s="17" t="s">
        <v>93</v>
      </c>
      <c r="L2919" s="16">
        <f>SUM(N2906:N2919)</f>
        <v>130</v>
      </c>
      <c r="M2919" s="44"/>
      <c r="N2919" s="16"/>
      <c r="O2919" s="16"/>
      <c r="P2919" s="18"/>
      <c r="Q2919" s="14"/>
      <c r="R2919" s="18">
        <v>0</v>
      </c>
      <c r="S2919" s="16"/>
      <c r="T2919" s="18">
        <f t="shared" si="947"/>
        <v>29314.800000000003</v>
      </c>
      <c r="U2919" s="15"/>
    </row>
    <row r="2920" spans="1:21" ht="16.8" customHeight="1" x14ac:dyDescent="0.35">
      <c r="A2920" s="15"/>
      <c r="B2920" s="15"/>
      <c r="C2920" s="47" t="s">
        <v>120</v>
      </c>
      <c r="D2920" s="16"/>
      <c r="E2920" s="16"/>
      <c r="F2920" s="16">
        <v>0</v>
      </c>
      <c r="G2920" s="1">
        <f>F2910</f>
        <v>0</v>
      </c>
      <c r="H2920" s="16">
        <f>G2920-D2811-D2812-D2814</f>
        <v>0</v>
      </c>
      <c r="I2920" s="4"/>
      <c r="J2920" s="14"/>
      <c r="K2920" s="53">
        <f>A2869</f>
        <v>45354</v>
      </c>
      <c r="L2920" s="3">
        <f>D2869+D2870-E2874+D2871-E2871+D2874-E2869+B2872</f>
        <v>25835.11</v>
      </c>
      <c r="M2920" s="3"/>
      <c r="N2920" s="3"/>
      <c r="O2920" s="16"/>
      <c r="P2920" s="18"/>
      <c r="Q2920" s="14"/>
      <c r="R2920" s="18"/>
      <c r="S2920" s="16"/>
      <c r="T2920" s="18">
        <f t="shared" si="947"/>
        <v>29314.800000000003</v>
      </c>
      <c r="U2920" s="15"/>
    </row>
    <row r="2921" spans="1:21" ht="16.8" customHeight="1" x14ac:dyDescent="0.35">
      <c r="A2921" s="15"/>
      <c r="B2921" s="15"/>
      <c r="C2921" s="15" t="s">
        <v>121</v>
      </c>
      <c r="D2921" s="16"/>
      <c r="E2921" s="16">
        <v>0</v>
      </c>
      <c r="F2921" s="16">
        <v>0</v>
      </c>
      <c r="G2921" s="16">
        <v>0</v>
      </c>
      <c r="H2921" s="27"/>
      <c r="I2921" s="4"/>
      <c r="J2921" s="14"/>
      <c r="K2921" s="17"/>
      <c r="L2921" s="16"/>
      <c r="M2921" s="16"/>
      <c r="N2921" s="16"/>
      <c r="O2921" s="16"/>
      <c r="P2921" s="18"/>
      <c r="Q2921" s="14"/>
      <c r="R2921" s="18"/>
      <c r="S2921" s="16">
        <v>0</v>
      </c>
      <c r="T2921" s="18">
        <f t="shared" si="947"/>
        <v>29314.800000000003</v>
      </c>
      <c r="U2921" s="15" t="str">
        <f>C2921</f>
        <v>Spese manutenzione auto</v>
      </c>
    </row>
    <row r="2922" spans="1:21" ht="16.8" customHeight="1" x14ac:dyDescent="0.35">
      <c r="A2922" s="15"/>
      <c r="B2922" s="15"/>
      <c r="C2922" s="15" t="s">
        <v>164</v>
      </c>
      <c r="D2922" s="16">
        <v>0</v>
      </c>
      <c r="E2922" s="16"/>
      <c r="F2922" s="16">
        <v>0</v>
      </c>
      <c r="G2922" s="16">
        <v>850</v>
      </c>
      <c r="H2922" s="16"/>
      <c r="I2922" s="4"/>
      <c r="J2922" s="14"/>
      <c r="K2922" s="17"/>
      <c r="L2922" s="16">
        <v>0</v>
      </c>
      <c r="M2922" s="16"/>
      <c r="N2922" s="16"/>
      <c r="O2922" s="16"/>
      <c r="P2922" s="18"/>
      <c r="Q2922" s="14"/>
      <c r="R2922" s="18"/>
      <c r="S2922" s="16">
        <f>G2922</f>
        <v>850</v>
      </c>
      <c r="T2922" s="18">
        <f t="shared" si="947"/>
        <v>28464.800000000003</v>
      </c>
      <c r="U2922" s="15" t="str">
        <f>C2922</f>
        <v>PAG. TESSERA GAA CATTOLICA</v>
      </c>
    </row>
    <row r="2923" spans="1:21" ht="16.8" customHeight="1" x14ac:dyDescent="0.35">
      <c r="A2923" s="15"/>
      <c r="B2923" s="15"/>
      <c r="C2923" s="15"/>
      <c r="D2923" s="16">
        <f>SUM(G2921:G2923)</f>
        <v>850</v>
      </c>
      <c r="E2923" s="16">
        <v>0</v>
      </c>
      <c r="F2923" s="16"/>
      <c r="G2923" s="16">
        <v>0</v>
      </c>
      <c r="H2923" s="16"/>
      <c r="I2923" s="4"/>
      <c r="J2923" s="14"/>
      <c r="K2923" s="6" t="s">
        <v>123</v>
      </c>
      <c r="L2923" s="3">
        <f>SUM(L2903:L2917)+N2902+L2919+L2920</f>
        <v>55451.48</v>
      </c>
      <c r="M2923" s="3">
        <f>SUM(O2872:O2891)+N2901</f>
        <v>64124.079999999994</v>
      </c>
      <c r="N2923" s="16"/>
      <c r="O2923" s="16"/>
      <c r="P2923" s="18"/>
      <c r="Q2923" s="14"/>
      <c r="R2923" s="18"/>
      <c r="S2923" s="16">
        <f>G2923</f>
        <v>0</v>
      </c>
      <c r="T2923" s="18">
        <f t="shared" si="947"/>
        <v>28464.800000000003</v>
      </c>
      <c r="U2923" s="15">
        <f>C2923</f>
        <v>0</v>
      </c>
    </row>
    <row r="2924" spans="1:21" ht="16.8" customHeight="1" x14ac:dyDescent="0.35">
      <c r="A2924" s="15"/>
      <c r="B2924" s="15"/>
      <c r="C2924" s="64" t="s">
        <v>146</v>
      </c>
      <c r="D2924" s="16"/>
      <c r="E2924" s="16">
        <v>0</v>
      </c>
      <c r="F2924" s="16"/>
      <c r="G2924" s="16">
        <v>163460.13</v>
      </c>
      <c r="H2924" s="27">
        <v>0</v>
      </c>
      <c r="I2924" s="4"/>
      <c r="J2924" s="14"/>
      <c r="K2924" s="6" t="s">
        <v>124</v>
      </c>
      <c r="L2924" s="3">
        <f>L2923-M2923</f>
        <v>-8672.5999999999913</v>
      </c>
      <c r="M2924" s="16"/>
      <c r="N2924" s="16"/>
      <c r="O2924" s="16"/>
      <c r="P2924" s="18"/>
      <c r="Q2924" s="14"/>
      <c r="R2924" s="18"/>
      <c r="S2924" s="16">
        <v>0</v>
      </c>
      <c r="T2924" s="18">
        <f t="shared" si="947"/>
        <v>28464.800000000003</v>
      </c>
      <c r="U2924" s="15"/>
    </row>
    <row r="2925" spans="1:21" ht="16.8" customHeight="1" x14ac:dyDescent="0.35">
      <c r="A2925" s="15"/>
      <c r="B2925" s="15"/>
      <c r="C2925" s="64" t="s">
        <v>148</v>
      </c>
      <c r="D2925" s="16"/>
      <c r="E2925" s="16"/>
      <c r="F2925" s="16"/>
      <c r="G2925" s="16">
        <v>66363.73</v>
      </c>
      <c r="H2925" s="27">
        <v>0</v>
      </c>
      <c r="I2925" s="4"/>
      <c r="J2925" s="14"/>
      <c r="K2925" s="6" t="s">
        <v>35</v>
      </c>
      <c r="L2925" s="55">
        <f>D2926+E2926+A2926+B2926+B2873</f>
        <v>30141.090000000007</v>
      </c>
      <c r="M2925" s="16"/>
      <c r="N2925" s="16"/>
      <c r="O2925" s="56"/>
      <c r="P2925" s="18"/>
      <c r="Q2925" s="14"/>
      <c r="R2925" s="18"/>
      <c r="S2925" s="16">
        <v>0</v>
      </c>
      <c r="T2925" s="18">
        <f t="shared" si="947"/>
        <v>28464.800000000003</v>
      </c>
      <c r="U2925" s="15"/>
    </row>
    <row r="2926" spans="1:21" ht="16.8" customHeight="1" x14ac:dyDescent="0.35">
      <c r="A2926" s="92">
        <f>D2871-D2873+A2865-E2871-G2925</f>
        <v>4044.4700000000012</v>
      </c>
      <c r="B2926" s="44">
        <f>D2874-D2876+B2865</f>
        <v>6759.5</v>
      </c>
      <c r="C2926" s="57" t="s">
        <v>127</v>
      </c>
      <c r="D2926" s="44">
        <f>D2869-D2872-E2869+D2865-G2924</f>
        <v>16449.350000000006</v>
      </c>
      <c r="E2926" s="44">
        <f>D2870-D2875+E2865</f>
        <v>110.06</v>
      </c>
      <c r="F2926" s="72">
        <f>D2872+D2873+D2875</f>
        <v>3658.52</v>
      </c>
      <c r="G2926" s="81">
        <f>D2872+D2873-E2873+D2875+G2865</f>
        <v>3658.52</v>
      </c>
      <c r="H2926" s="44">
        <v>0</v>
      </c>
      <c r="I2926" s="18">
        <f>G2926-H2926</f>
        <v>3658.52</v>
      </c>
      <c r="J2926" s="58"/>
      <c r="K2926" s="6" t="s">
        <v>128</v>
      </c>
      <c r="L2926" s="3">
        <f>L2924-L2925</f>
        <v>-38813.69</v>
      </c>
      <c r="M2926" s="27" t="s">
        <v>168</v>
      </c>
      <c r="N2926" s="27">
        <f>O2926-L2925</f>
        <v>-11288.920000000006</v>
      </c>
      <c r="O2926" s="44">
        <f>Z2926+AU2926+N2902-N2901+SUM(L2905:L2916)+SUM(N2906:N2916)+L2920-D2872-D2875-D2871+E2873</f>
        <v>18852.170000000002</v>
      </c>
      <c r="P2926" s="18"/>
      <c r="Q2926" s="58"/>
      <c r="R2926" s="59"/>
      <c r="S2926" s="44"/>
      <c r="T2926" s="59">
        <f t="shared" si="947"/>
        <v>28464.800000000003</v>
      </c>
      <c r="U2926" s="57"/>
    </row>
    <row r="2929" spans="1:21" ht="16.8" customHeight="1" x14ac:dyDescent="0.35">
      <c r="A2929" s="2" t="s">
        <v>0</v>
      </c>
      <c r="B2929" s="2"/>
      <c r="C2929" s="2" t="s">
        <v>2</v>
      </c>
      <c r="D2929" s="3" t="s">
        <v>3</v>
      </c>
      <c r="E2929" s="3" t="s">
        <v>4</v>
      </c>
      <c r="F2929" s="3" t="s">
        <v>5</v>
      </c>
      <c r="G2929" s="3" t="s">
        <v>6</v>
      </c>
      <c r="H2929" s="102" t="s">
        <v>24</v>
      </c>
      <c r="I2929" s="76"/>
      <c r="J2929" s="5" t="s">
        <v>0</v>
      </c>
      <c r="K2929" s="6" t="s">
        <v>2</v>
      </c>
      <c r="L2929" s="3" t="s">
        <v>8</v>
      </c>
      <c r="M2929" s="3" t="s">
        <v>9</v>
      </c>
      <c r="N2929" s="3" t="s">
        <v>10</v>
      </c>
      <c r="O2929" s="3" t="s">
        <v>11</v>
      </c>
      <c r="P2929" s="3" t="s">
        <v>12</v>
      </c>
      <c r="Q2929" s="5" t="s">
        <v>0</v>
      </c>
      <c r="R2929" s="3" t="s">
        <v>8</v>
      </c>
      <c r="S2929" s="3" t="s">
        <v>9</v>
      </c>
      <c r="T2929" s="3" t="s">
        <v>13</v>
      </c>
      <c r="U2929" s="2" t="s">
        <v>14</v>
      </c>
    </row>
    <row r="2930" spans="1:21" ht="16.8" customHeight="1" x14ac:dyDescent="0.35">
      <c r="A2930" s="14">
        <v>45355</v>
      </c>
      <c r="B2930" s="15" t="s">
        <v>173</v>
      </c>
      <c r="C2930" s="15" t="s">
        <v>177</v>
      </c>
      <c r="D2930" s="16">
        <v>17308.22</v>
      </c>
      <c r="E2930" s="16">
        <v>0</v>
      </c>
      <c r="F2930" s="16"/>
      <c r="G2930" s="16"/>
      <c r="H2930" s="103"/>
      <c r="I2930" s="4"/>
      <c r="J2930" s="14">
        <f>A2930</f>
        <v>45355</v>
      </c>
      <c r="K2930" s="17" t="s">
        <v>24</v>
      </c>
      <c r="L2930" s="16">
        <f>D2933+D2936+D2934+D2937</f>
        <v>1001.8399999999999</v>
      </c>
      <c r="M2930" s="16"/>
      <c r="N2930" s="82">
        <f>L2930+L2931-M2931</f>
        <v>1001.8399999999999</v>
      </c>
      <c r="O2930" s="80">
        <f>D2933+D2936+D2934-E2934-E2933+O2869</f>
        <v>4635.62</v>
      </c>
      <c r="P2930" s="18"/>
      <c r="Q2930" s="14">
        <f>J2930</f>
        <v>45355</v>
      </c>
      <c r="R2930" s="18"/>
      <c r="S2930" s="16"/>
      <c r="T2930" s="18">
        <f>T2926</f>
        <v>28464.800000000003</v>
      </c>
      <c r="U2930" s="15"/>
    </row>
    <row r="2931" spans="1:21" ht="16.8" customHeight="1" x14ac:dyDescent="0.35">
      <c r="A2931" s="15"/>
      <c r="B2931" s="15"/>
      <c r="C2931" s="15" t="s">
        <v>179</v>
      </c>
      <c r="D2931" s="16">
        <v>2184.31</v>
      </c>
      <c r="E2931" s="16"/>
      <c r="F2931" s="16"/>
      <c r="G2931" s="16"/>
      <c r="H2931" s="103" t="s">
        <v>34</v>
      </c>
      <c r="I2931" s="4"/>
      <c r="J2931" s="14"/>
      <c r="K2931" s="17" t="s">
        <v>30</v>
      </c>
      <c r="L2931" s="16">
        <v>0</v>
      </c>
      <c r="M2931" s="16">
        <f>E2934</f>
        <v>0</v>
      </c>
      <c r="N2931" s="16"/>
      <c r="O2931" s="16"/>
      <c r="P2931" s="18"/>
      <c r="Q2931" s="14"/>
      <c r="R2931" s="18"/>
      <c r="S2931" s="16"/>
      <c r="T2931" s="18">
        <f t="shared" ref="T2931:T2962" si="948">(R2931-S2931)+T2930</f>
        <v>28464.800000000003</v>
      </c>
      <c r="U2931" s="15"/>
    </row>
    <row r="2932" spans="1:21" ht="16.8" customHeight="1" x14ac:dyDescent="0.35">
      <c r="A2932" s="15"/>
      <c r="B2932" s="15"/>
      <c r="C2932" s="15" t="s">
        <v>398</v>
      </c>
      <c r="D2932" s="16">
        <v>3744.6</v>
      </c>
      <c r="E2932" s="16">
        <v>559.49</v>
      </c>
      <c r="F2932" s="16"/>
      <c r="G2932" s="16"/>
      <c r="H2932" s="103">
        <f>D2933+H2871</f>
        <v>3351.58</v>
      </c>
      <c r="I2932" s="4"/>
      <c r="J2932" s="14"/>
      <c r="K2932" s="17" t="s">
        <v>35</v>
      </c>
      <c r="L2932" s="16">
        <f>D2930+D2931+D2932+D2935-D2933-D2934-D2936-D2937-E2932-E2930+B2933</f>
        <v>21760.45</v>
      </c>
      <c r="M2932" s="16">
        <v>0</v>
      </c>
      <c r="N2932" s="16"/>
      <c r="O2932" s="16">
        <v>0</v>
      </c>
      <c r="P2932" s="18"/>
      <c r="Q2932" s="14"/>
      <c r="R2932" s="18"/>
      <c r="S2932" s="16"/>
      <c r="T2932" s="18">
        <f t="shared" si="948"/>
        <v>28464.800000000003</v>
      </c>
      <c r="U2932" s="15"/>
    </row>
    <row r="2933" spans="1:21" ht="16.8" customHeight="1" x14ac:dyDescent="0.35">
      <c r="A2933" s="15"/>
      <c r="B2933" s="15">
        <v>0</v>
      </c>
      <c r="C2933" s="15" t="s">
        <v>178</v>
      </c>
      <c r="D2933" s="16">
        <v>654.59999999999991</v>
      </c>
      <c r="E2933" s="16"/>
      <c r="F2933" s="16"/>
      <c r="G2933" s="16"/>
      <c r="H2933" s="103" t="s">
        <v>40</v>
      </c>
      <c r="I2933" s="4"/>
      <c r="J2933" s="14"/>
      <c r="K2933" s="17" t="str">
        <f>C2972</f>
        <v>TASSE</v>
      </c>
      <c r="L2933" s="16"/>
      <c r="M2933" s="16">
        <f>10*(L2930+L2931-M2931)/100</f>
        <v>100.184</v>
      </c>
      <c r="N2933" s="16">
        <f>G2972</f>
        <v>0</v>
      </c>
      <c r="O2933" s="16">
        <f t="shared" ref="O2933:O2952" si="949">O2872+M2933-N2933</f>
        <v>19376.122000000003</v>
      </c>
      <c r="P2933" s="18">
        <f t="shared" ref="P2933:P2952" si="950">P2872+M2933</f>
        <v>507.22199999999998</v>
      </c>
      <c r="Q2933" s="14"/>
      <c r="R2933" s="18"/>
      <c r="S2933" s="16"/>
      <c r="T2933" s="18">
        <f t="shared" si="948"/>
        <v>28464.800000000003</v>
      </c>
      <c r="U2933" s="15"/>
    </row>
    <row r="2934" spans="1:21" ht="16.8" customHeight="1" x14ac:dyDescent="0.35">
      <c r="A2934" s="15"/>
      <c r="B2934" s="16">
        <f>B2933+B2873</f>
        <v>2777.71</v>
      </c>
      <c r="C2934" s="15" t="s">
        <v>399</v>
      </c>
      <c r="D2934" s="16">
        <v>322.5</v>
      </c>
      <c r="E2934" s="16">
        <v>0</v>
      </c>
      <c r="F2934" s="16"/>
      <c r="G2934" s="16"/>
      <c r="H2934" s="103">
        <f>D2934+H2873</f>
        <v>1235.01</v>
      </c>
      <c r="I2934" s="4"/>
      <c r="J2934" s="14"/>
      <c r="K2934" s="17" t="str">
        <f>C2942</f>
        <v>TOT. PAG. PRODUTTORI</v>
      </c>
      <c r="L2934" s="16"/>
      <c r="M2934" s="16">
        <f>8.37*(L2930+L2931-M2931)/100</f>
        <v>83.854007999999993</v>
      </c>
      <c r="N2934" s="16">
        <f>D2942</f>
        <v>0</v>
      </c>
      <c r="O2934" s="16">
        <f t="shared" si="949"/>
        <v>-17317.235186000002</v>
      </c>
      <c r="P2934" s="18">
        <f t="shared" si="950"/>
        <v>424.54481399999997</v>
      </c>
      <c r="Q2934" s="14"/>
      <c r="R2934" s="18"/>
      <c r="S2934" s="16"/>
      <c r="T2934" s="18">
        <f t="shared" si="948"/>
        <v>28464.800000000003</v>
      </c>
      <c r="U2934" s="15"/>
    </row>
    <row r="2935" spans="1:21" ht="16.8" customHeight="1" x14ac:dyDescent="0.35">
      <c r="A2935" s="15"/>
      <c r="B2935" s="15"/>
      <c r="C2935" s="15" t="s">
        <v>183</v>
      </c>
      <c r="D2935" s="16">
        <v>84.65</v>
      </c>
      <c r="E2935" s="16">
        <v>0</v>
      </c>
      <c r="F2935" s="16"/>
      <c r="G2935" s="16"/>
      <c r="H2935" s="103" t="s">
        <v>44</v>
      </c>
      <c r="I2935" s="77" t="s">
        <v>181</v>
      </c>
      <c r="J2935" s="14"/>
      <c r="K2935" s="15" t="str">
        <f>C2959</f>
        <v>TOT. PAG. IMPIEGATE</v>
      </c>
      <c r="L2935" s="16"/>
      <c r="M2935" s="16">
        <f>15.35*(L2930+L2931-M2931)/100</f>
        <v>153.78243999999998</v>
      </c>
      <c r="N2935" s="16">
        <f>D2959</f>
        <v>0</v>
      </c>
      <c r="O2935" s="16">
        <f t="shared" si="949"/>
        <v>-5945.4042300000001</v>
      </c>
      <c r="P2935" s="18">
        <f t="shared" si="950"/>
        <v>778.58576999999991</v>
      </c>
      <c r="Q2935" s="14"/>
      <c r="R2935" s="18"/>
      <c r="S2935" s="16"/>
      <c r="T2935" s="18">
        <f t="shared" si="948"/>
        <v>28464.800000000003</v>
      </c>
      <c r="U2935" s="15"/>
    </row>
    <row r="2936" spans="1:21" ht="16.8" customHeight="1" x14ac:dyDescent="0.35">
      <c r="A2936" s="15"/>
      <c r="B2936" s="15" t="s">
        <v>42</v>
      </c>
      <c r="C2936" s="15" t="s">
        <v>182</v>
      </c>
      <c r="D2936" s="16">
        <v>0</v>
      </c>
      <c r="E2936" s="16"/>
      <c r="F2936" s="16"/>
      <c r="G2936" s="16"/>
      <c r="H2936" s="103">
        <f>D2936+H2875</f>
        <v>23.73</v>
      </c>
      <c r="I2936" s="78">
        <f>D2933+D2934-E2934+D2936</f>
        <v>977.09999999999991</v>
      </c>
      <c r="J2936" s="14"/>
      <c r="K2936" s="15" t="s">
        <v>45</v>
      </c>
      <c r="L2936" s="16"/>
      <c r="M2936" s="16">
        <f>2.6*(L2930+L2931-M2931)/100</f>
        <v>26.047839999999997</v>
      </c>
      <c r="N2936" s="16">
        <f>D2947</f>
        <v>0</v>
      </c>
      <c r="O2936" s="16">
        <f t="shared" si="949"/>
        <v>5123.0777200000002</v>
      </c>
      <c r="P2936" s="18">
        <f t="shared" si="950"/>
        <v>131.87772000000001</v>
      </c>
      <c r="Q2936" s="14"/>
      <c r="R2936" s="18"/>
      <c r="S2936" s="16"/>
      <c r="T2936" s="18">
        <f t="shared" si="948"/>
        <v>28464.800000000003</v>
      </c>
      <c r="U2936" s="15"/>
    </row>
    <row r="2937" spans="1:21" ht="16.8" customHeight="1" x14ac:dyDescent="0.35">
      <c r="A2937" s="15"/>
      <c r="B2937" s="15"/>
      <c r="C2937" s="15" t="s">
        <v>183</v>
      </c>
      <c r="D2937" s="16">
        <v>24.74</v>
      </c>
      <c r="E2937" s="16"/>
      <c r="F2937" s="16"/>
      <c r="G2937" s="16">
        <v>0</v>
      </c>
      <c r="H2937" s="103" t="s">
        <v>49</v>
      </c>
      <c r="I2937" s="4"/>
      <c r="J2937" s="14"/>
      <c r="K2937" s="15" t="s">
        <v>47</v>
      </c>
      <c r="L2937" s="16"/>
      <c r="M2937" s="16">
        <f>2.6*(L2930+L2931-M2931)/100</f>
        <v>26.047839999999997</v>
      </c>
      <c r="N2937" s="16">
        <f>G2948+H2948</f>
        <v>0</v>
      </c>
      <c r="O2937" s="16">
        <f t="shared" si="949"/>
        <v>4957.5877200000004</v>
      </c>
      <c r="P2937" s="18">
        <f t="shared" si="950"/>
        <v>131.87772000000001</v>
      </c>
      <c r="Q2937" s="14"/>
      <c r="R2937" s="18"/>
      <c r="S2937" s="16">
        <f>G2937</f>
        <v>0</v>
      </c>
      <c r="T2937" s="18">
        <f t="shared" si="948"/>
        <v>28464.800000000003</v>
      </c>
      <c r="U2937" s="15" t="str">
        <f>C2937</f>
        <v>Provvigioni TUTELA LEGALE</v>
      </c>
    </row>
    <row r="2938" spans="1:21" ht="16.8" customHeight="1" x14ac:dyDescent="0.35">
      <c r="A2938" s="15"/>
      <c r="B2938" s="15"/>
      <c r="C2938" s="15" t="s">
        <v>184</v>
      </c>
      <c r="D2938" s="16"/>
      <c r="E2938" s="16"/>
      <c r="F2938" s="16"/>
      <c r="G2938" s="16">
        <v>0</v>
      </c>
      <c r="H2938" s="103">
        <f>D2937+H2877</f>
        <v>436.6</v>
      </c>
      <c r="I2938" s="4"/>
      <c r="J2938" s="14"/>
      <c r="K2938" s="15" t="s">
        <v>50</v>
      </c>
      <c r="L2938" s="16"/>
      <c r="M2938" s="16">
        <f>0.46*(L2930+L2931-M2931)/100</f>
        <v>4.6084639999999997</v>
      </c>
      <c r="N2938" s="16">
        <f>G2952</f>
        <v>0</v>
      </c>
      <c r="O2938" s="16">
        <f t="shared" si="949"/>
        <v>906.39221199999997</v>
      </c>
      <c r="P2938" s="18">
        <f t="shared" si="950"/>
        <v>23.332211999999998</v>
      </c>
      <c r="Q2938" s="14"/>
      <c r="R2938" s="18"/>
      <c r="S2938" s="16">
        <f>G2938</f>
        <v>0</v>
      </c>
      <c r="T2938" s="18">
        <f t="shared" si="948"/>
        <v>28464.800000000003</v>
      </c>
      <c r="U2938" s="15" t="str">
        <f>C2938</f>
        <v xml:space="preserve">PAG. PROVV. SILVIO CATTANEO MESE DI </v>
      </c>
    </row>
    <row r="2939" spans="1:21" ht="16.8" customHeight="1" x14ac:dyDescent="0.35">
      <c r="A2939" s="15"/>
      <c r="B2939" s="15"/>
      <c r="C2939" s="15" t="s">
        <v>185</v>
      </c>
      <c r="D2939" s="16"/>
      <c r="E2939" s="16"/>
      <c r="F2939" s="16"/>
      <c r="G2939" s="16">
        <v>0</v>
      </c>
      <c r="H2939" s="103"/>
      <c r="I2939" s="4"/>
      <c r="J2939" s="14"/>
      <c r="K2939" s="15" t="s">
        <v>52</v>
      </c>
      <c r="L2939" s="16"/>
      <c r="M2939" s="16">
        <f>0.28*(L2930+L2931-M2931)/100</f>
        <v>2.8051520000000001</v>
      </c>
      <c r="N2939" s="16">
        <f>D2962</f>
        <v>0</v>
      </c>
      <c r="O2939" s="16">
        <f t="shared" si="949"/>
        <v>551.71221600000001</v>
      </c>
      <c r="P2939" s="18">
        <f t="shared" si="950"/>
        <v>14.202216</v>
      </c>
      <c r="Q2939" s="14"/>
      <c r="R2939" s="18"/>
      <c r="S2939" s="16">
        <f>G2939</f>
        <v>0</v>
      </c>
      <c r="T2939" s="18">
        <f t="shared" si="948"/>
        <v>28464.800000000003</v>
      </c>
      <c r="U2939" s="15" t="str">
        <f>C2939</f>
        <v>PAG. PROVV. AMICONE RENZO MESE DI</v>
      </c>
    </row>
    <row r="2940" spans="1:21" ht="16.8" customHeight="1" x14ac:dyDescent="0.35">
      <c r="A2940" s="15"/>
      <c r="B2940" s="15"/>
      <c r="C2940" s="15" t="s">
        <v>186</v>
      </c>
      <c r="D2940" s="16"/>
      <c r="E2940" s="16"/>
      <c r="F2940" s="16"/>
      <c r="G2940" s="16">
        <v>0</v>
      </c>
      <c r="H2940" s="103"/>
      <c r="I2940" s="4">
        <v>306</v>
      </c>
      <c r="J2940" s="14"/>
      <c r="K2940" s="15" t="str">
        <f>C2950</f>
        <v>Materiale pulizia</v>
      </c>
      <c r="L2940" s="16"/>
      <c r="M2940" s="16">
        <f>0.28*(L2930+L2931-M2931)/100</f>
        <v>2.8051520000000001</v>
      </c>
      <c r="N2940" s="16">
        <f>G2950</f>
        <v>0</v>
      </c>
      <c r="O2940" s="16">
        <f t="shared" si="949"/>
        <v>551.71221600000001</v>
      </c>
      <c r="P2940" s="18">
        <f t="shared" si="950"/>
        <v>14.202216</v>
      </c>
      <c r="Q2940" s="14"/>
      <c r="R2940" s="18"/>
      <c r="S2940" s="16">
        <f>G2940</f>
        <v>0</v>
      </c>
      <c r="T2940" s="18">
        <f t="shared" si="948"/>
        <v>28464.800000000003</v>
      </c>
      <c r="U2940" s="15" t="str">
        <f>C2940</f>
        <v>PAG. PROVV. VINCENZO  DI VITO</v>
      </c>
    </row>
    <row r="2941" spans="1:21" ht="16.8" customHeight="1" x14ac:dyDescent="0.35">
      <c r="A2941" s="15"/>
      <c r="B2941" s="15"/>
      <c r="C2941" s="15" t="s">
        <v>187</v>
      </c>
      <c r="D2941" s="16"/>
      <c r="E2941" s="16"/>
      <c r="F2941" s="16"/>
      <c r="G2941" s="16">
        <v>0</v>
      </c>
      <c r="H2941" s="16"/>
      <c r="I2941" s="4">
        <v>29.09</v>
      </c>
      <c r="J2941" s="14"/>
      <c r="K2941" s="15" t="str">
        <f>C2953</f>
        <v>Pubblicità</v>
      </c>
      <c r="L2941" s="16"/>
      <c r="M2941" s="16">
        <f>0.28*(L2930+L2931-M2931)/100</f>
        <v>2.8051520000000001</v>
      </c>
      <c r="N2941" s="16">
        <f>G2953</f>
        <v>0</v>
      </c>
      <c r="O2941" s="16">
        <f t="shared" si="949"/>
        <v>551.71221600000001</v>
      </c>
      <c r="P2941" s="18">
        <f t="shared" si="950"/>
        <v>14.202216</v>
      </c>
      <c r="Q2941" s="14"/>
      <c r="R2941" s="18"/>
      <c r="S2941" s="16">
        <f>G2941</f>
        <v>0</v>
      </c>
      <c r="T2941" s="18">
        <f t="shared" si="948"/>
        <v>28464.800000000003</v>
      </c>
      <c r="U2941" s="15" t="str">
        <f>C2941</f>
        <v>PAG. PROVV. FRANCESCOMARCHESOLI</v>
      </c>
    </row>
    <row r="2942" spans="1:21" ht="16.8" customHeight="1" x14ac:dyDescent="0.35">
      <c r="A2942" s="15"/>
      <c r="B2942" s="15"/>
      <c r="C2942" s="15" t="s">
        <v>55</v>
      </c>
      <c r="D2942" s="16">
        <f>SUM(G2934:G2941)+E2937+E2938+E2939+E2940+E2941</f>
        <v>0</v>
      </c>
      <c r="E2942" s="16"/>
      <c r="F2942" s="16"/>
      <c r="G2942" s="16"/>
      <c r="H2942" s="16"/>
      <c r="I2942" s="4">
        <v>223.5</v>
      </c>
      <c r="J2942" s="14"/>
      <c r="K2942" s="15" t="str">
        <f>C2963</f>
        <v xml:space="preserve">PAG. BOLLETTA ENEL  </v>
      </c>
      <c r="L2942" s="16"/>
      <c r="M2942" s="16">
        <f>0.46*(L2930+L2931-M2931)/100</f>
        <v>4.6084639999999997</v>
      </c>
      <c r="N2942" s="16">
        <f>G2963</f>
        <v>0</v>
      </c>
      <c r="O2942" s="16">
        <f t="shared" si="949"/>
        <v>906.39221199999997</v>
      </c>
      <c r="P2942" s="18">
        <f t="shared" si="950"/>
        <v>23.332211999999998</v>
      </c>
      <c r="Q2942" s="14"/>
      <c r="R2942" s="18"/>
      <c r="S2942" s="16">
        <v>0</v>
      </c>
      <c r="T2942" s="18">
        <f t="shared" si="948"/>
        <v>28464.800000000003</v>
      </c>
      <c r="U2942" s="15"/>
    </row>
    <row r="2943" spans="1:21" ht="16.8" customHeight="1" x14ac:dyDescent="0.35">
      <c r="A2943" s="15"/>
      <c r="B2943" s="15"/>
      <c r="C2943" s="15" t="s">
        <v>56</v>
      </c>
      <c r="D2943" s="16"/>
      <c r="E2943" s="16"/>
      <c r="F2943" s="16"/>
      <c r="G2943" s="16"/>
      <c r="H2943" s="16">
        <f>SUM(H2930:H2942)</f>
        <v>5046.92</v>
      </c>
      <c r="I2943" s="4">
        <f>SUM(I2940:I2942)</f>
        <v>558.58999999999992</v>
      </c>
      <c r="J2943" s="14"/>
      <c r="K2943" s="15" t="s">
        <v>188</v>
      </c>
      <c r="L2943" s="16"/>
      <c r="M2943" s="16">
        <f>14.4*(L2930+L2931-M2931)/100</f>
        <v>144.26496</v>
      </c>
      <c r="N2943" s="16">
        <f>G2964</f>
        <v>1723.32</v>
      </c>
      <c r="O2943" s="16">
        <f t="shared" si="949"/>
        <v>6218.62968</v>
      </c>
      <c r="P2943" s="18">
        <f t="shared" si="950"/>
        <v>730.39967999999999</v>
      </c>
      <c r="Q2943" s="14"/>
      <c r="R2943" s="18"/>
      <c r="S2943" s="16">
        <v>0</v>
      </c>
      <c r="T2943" s="18">
        <f t="shared" si="948"/>
        <v>28464.800000000003</v>
      </c>
      <c r="U2943" s="15"/>
    </row>
    <row r="2944" spans="1:21" ht="16.8" customHeight="1" x14ac:dyDescent="0.35">
      <c r="A2944" s="15"/>
      <c r="B2944" s="15"/>
      <c r="C2944" s="15" t="s">
        <v>57</v>
      </c>
      <c r="D2944" s="16">
        <f>E2943+G2943</f>
        <v>0</v>
      </c>
      <c r="E2944" s="16"/>
      <c r="F2944" s="16"/>
      <c r="G2944" s="16"/>
      <c r="H2944" s="16"/>
      <c r="I2944" s="4">
        <v>27750.5</v>
      </c>
      <c r="J2944" s="14"/>
      <c r="K2944" s="15" t="str">
        <f>C2965</f>
        <v>Spese condominiali</v>
      </c>
      <c r="L2944" s="16">
        <f>D2953</f>
        <v>0</v>
      </c>
      <c r="M2944" s="16">
        <f>1.4*(L2930+L2931-M2931)/100</f>
        <v>14.025759999999998</v>
      </c>
      <c r="N2944" s="16">
        <f>G2965</f>
        <v>0</v>
      </c>
      <c r="O2944" s="16">
        <f t="shared" si="949"/>
        <v>2186.4010800000001</v>
      </c>
      <c r="P2944" s="18">
        <f t="shared" si="950"/>
        <v>71.011079999999993</v>
      </c>
      <c r="Q2944" s="14"/>
      <c r="R2944" s="18"/>
      <c r="S2944" s="16">
        <v>0</v>
      </c>
      <c r="T2944" s="18">
        <f t="shared" si="948"/>
        <v>28464.800000000003</v>
      </c>
      <c r="U2944" s="15"/>
    </row>
    <row r="2945" spans="1:21" ht="16.8" customHeight="1" x14ac:dyDescent="0.35">
      <c r="A2945" s="15"/>
      <c r="B2945" s="15"/>
      <c r="C2945" s="15" t="s">
        <v>58</v>
      </c>
      <c r="D2945" s="16"/>
      <c r="E2945" s="16"/>
      <c r="F2945" s="16"/>
      <c r="G2945" s="16">
        <v>0</v>
      </c>
      <c r="H2945" s="16"/>
      <c r="I2945" s="4">
        <f>SUM(I2943:I2944)</f>
        <v>28309.09</v>
      </c>
      <c r="J2945" s="14"/>
      <c r="K2945" s="15" t="str">
        <f>C2967</f>
        <v xml:space="preserve">RIVALSA </v>
      </c>
      <c r="L2945" s="16"/>
      <c r="M2945" s="16">
        <f>0*(L2930+L2931-M2931)/100</f>
        <v>0</v>
      </c>
      <c r="N2945" s="16">
        <f>G2967</f>
        <v>0</v>
      </c>
      <c r="O2945" s="16">
        <f t="shared" si="949"/>
        <v>0</v>
      </c>
      <c r="P2945" s="18">
        <f t="shared" si="950"/>
        <v>0</v>
      </c>
      <c r="Q2945" s="14"/>
      <c r="R2945" s="18"/>
      <c r="S2945" s="16">
        <f>G2945</f>
        <v>0</v>
      </c>
      <c r="T2945" s="18">
        <f t="shared" si="948"/>
        <v>28464.800000000003</v>
      </c>
      <c r="U2945" s="15" t="str">
        <f>C2945</f>
        <v xml:space="preserve">Francobolli    </v>
      </c>
    </row>
    <row r="2946" spans="1:21" ht="16.8" customHeight="1" x14ac:dyDescent="0.35">
      <c r="A2946" s="15"/>
      <c r="B2946" s="15"/>
      <c r="C2946" s="15" t="s">
        <v>143</v>
      </c>
      <c r="D2946" s="16"/>
      <c r="E2946" s="16"/>
      <c r="F2946" s="16"/>
      <c r="G2946" s="16">
        <v>0</v>
      </c>
      <c r="H2946" s="16"/>
      <c r="I2946" s="4"/>
      <c r="J2946" s="14"/>
      <c r="K2946" s="15" t="str">
        <f>C2968</f>
        <v>COMMERCIALISTA</v>
      </c>
      <c r="L2946" s="16"/>
      <c r="M2946" s="16">
        <f>1.86*(L2930+L2931-M2931)/100</f>
        <v>18.634224</v>
      </c>
      <c r="N2946" s="16">
        <f>G2968</f>
        <v>0</v>
      </c>
      <c r="O2946" s="16">
        <f t="shared" si="949"/>
        <v>2060.8532920000002</v>
      </c>
      <c r="P2946" s="18">
        <f t="shared" si="950"/>
        <v>94.343292000000005</v>
      </c>
      <c r="Q2946" s="14"/>
      <c r="R2946" s="18"/>
      <c r="S2946" s="16">
        <f>G2946</f>
        <v>0</v>
      </c>
      <c r="T2946" s="18">
        <f t="shared" si="948"/>
        <v>28464.800000000003</v>
      </c>
      <c r="U2946" s="15" t="str">
        <f>C2946</f>
        <v xml:space="preserve">PAG. FATT. SOMMESE PETROLI </v>
      </c>
    </row>
    <row r="2947" spans="1:21" ht="16.8" customHeight="1" x14ac:dyDescent="0.35">
      <c r="A2947" s="15"/>
      <c r="B2947" s="15"/>
      <c r="C2947" s="15" t="s">
        <v>60</v>
      </c>
      <c r="D2947" s="16">
        <f>SUM(G2946:G2947)</f>
        <v>0</v>
      </c>
      <c r="E2947" s="16">
        <v>0</v>
      </c>
      <c r="F2947" s="16"/>
      <c r="G2947" s="16">
        <v>0</v>
      </c>
      <c r="H2947" s="16"/>
      <c r="I2947" s="4"/>
      <c r="J2947" s="14"/>
      <c r="K2947" s="15" t="str">
        <f>C2969</f>
        <v>CASSA PREVIDENZA  AGENTI  + QUOTA GAA</v>
      </c>
      <c r="L2947" s="16">
        <v>0</v>
      </c>
      <c r="M2947" s="16">
        <f>0.7*(L2930+L2931-M2931)/100</f>
        <v>7.0128799999999991</v>
      </c>
      <c r="N2947" s="16">
        <f>G2969</f>
        <v>0</v>
      </c>
      <c r="O2947" s="16">
        <f t="shared" si="949"/>
        <v>1379.2855400000001</v>
      </c>
      <c r="P2947" s="18">
        <f t="shared" si="950"/>
        <v>35.505539999999996</v>
      </c>
      <c r="Q2947" s="14"/>
      <c r="R2947" s="18"/>
      <c r="S2947" s="16">
        <f>G2947</f>
        <v>0</v>
      </c>
      <c r="T2947" s="18">
        <f t="shared" si="948"/>
        <v>28464.800000000003</v>
      </c>
      <c r="U2947" s="15" t="str">
        <f>C2947</f>
        <v>Benzina auto papa'</v>
      </c>
    </row>
    <row r="2948" spans="1:21" ht="16.8" customHeight="1" x14ac:dyDescent="0.35">
      <c r="A2948" s="15"/>
      <c r="B2948" s="15"/>
      <c r="C2948" s="28" t="s">
        <v>189</v>
      </c>
      <c r="D2948" s="16"/>
      <c r="E2948" s="16">
        <v>0</v>
      </c>
      <c r="F2948" s="16">
        <v>0</v>
      </c>
      <c r="G2948" s="16">
        <v>0</v>
      </c>
      <c r="H2948" s="27">
        <v>0</v>
      </c>
      <c r="I2948" s="4"/>
      <c r="J2948" s="14"/>
      <c r="K2948" s="15" t="str">
        <f>C2973</f>
        <v>PREL.  ACC. PER AMM-  GIGI</v>
      </c>
      <c r="L2948" s="16">
        <v>0</v>
      </c>
      <c r="M2948" s="16">
        <f>18.82*(L2930+L2931-M2931)/100</f>
        <v>188.54628799999998</v>
      </c>
      <c r="N2948" s="16">
        <f>G2973</f>
        <v>0</v>
      </c>
      <c r="O2948" s="16">
        <f t="shared" si="949"/>
        <v>15217.141803999999</v>
      </c>
      <c r="P2948" s="18">
        <f t="shared" si="950"/>
        <v>954.59180400000002</v>
      </c>
      <c r="Q2948" s="14"/>
      <c r="R2948" s="18"/>
      <c r="S2948" s="16">
        <v>0</v>
      </c>
      <c r="T2948" s="18">
        <f t="shared" si="948"/>
        <v>28464.800000000003</v>
      </c>
      <c r="U2948" s="15"/>
    </row>
    <row r="2949" spans="1:21" ht="16.8" customHeight="1" x14ac:dyDescent="0.35">
      <c r="A2949" s="15"/>
      <c r="B2949" s="15"/>
      <c r="C2949" s="15"/>
      <c r="D2949" s="16"/>
      <c r="E2949" s="16"/>
      <c r="F2949" s="16"/>
      <c r="G2949" s="16">
        <v>0</v>
      </c>
      <c r="H2949" s="27">
        <v>0</v>
      </c>
      <c r="I2949" s="4"/>
      <c r="J2949" s="14"/>
      <c r="K2949" s="15" t="str">
        <f>C2974</f>
        <v>PREL.  ACC. PER AMM-. RENZO</v>
      </c>
      <c r="L2949" s="16">
        <v>0</v>
      </c>
      <c r="M2949" s="16">
        <f>18.82*(L2930+L2931-M2931)/100</f>
        <v>188.54628799999998</v>
      </c>
      <c r="N2949" s="29">
        <f>G2974</f>
        <v>0</v>
      </c>
      <c r="O2949" s="16">
        <f t="shared" si="949"/>
        <v>24833.111804</v>
      </c>
      <c r="P2949" s="18">
        <f t="shared" si="950"/>
        <v>954.59180400000002</v>
      </c>
      <c r="Q2949" s="14"/>
      <c r="R2949" s="18"/>
      <c r="S2949" s="16">
        <f>G2949</f>
        <v>0</v>
      </c>
      <c r="T2949" s="18">
        <f t="shared" si="948"/>
        <v>28464.800000000003</v>
      </c>
      <c r="U2949" s="15">
        <f t="shared" ref="U2949:U2955" si="951">C2949</f>
        <v>0</v>
      </c>
    </row>
    <row r="2950" spans="1:21" ht="16.8" customHeight="1" x14ac:dyDescent="0.35">
      <c r="A2950" s="15"/>
      <c r="B2950" s="15"/>
      <c r="C2950" s="28" t="s">
        <v>62</v>
      </c>
      <c r="D2950" s="16"/>
      <c r="E2950" s="16"/>
      <c r="F2950" s="16"/>
      <c r="G2950" s="16">
        <v>0</v>
      </c>
      <c r="H2950" s="16"/>
      <c r="I2950" s="4"/>
      <c r="J2950" s="14"/>
      <c r="K2950" s="15" t="str">
        <f>C2945</f>
        <v xml:space="preserve">Francobolli    </v>
      </c>
      <c r="L2950" s="16">
        <v>0</v>
      </c>
      <c r="M2950" s="16">
        <f>0.5*(L2930+L2931-M2931)/100</f>
        <v>5.0091999999999999</v>
      </c>
      <c r="N2950" s="16">
        <f>G2945</f>
        <v>0</v>
      </c>
      <c r="O2950" s="16">
        <f t="shared" si="949"/>
        <v>985.21109999999999</v>
      </c>
      <c r="P2950" s="18">
        <f t="shared" si="950"/>
        <v>25.3611</v>
      </c>
      <c r="Q2950" s="14"/>
      <c r="R2950" s="18"/>
      <c r="S2950" s="16">
        <f>G2950</f>
        <v>0</v>
      </c>
      <c r="T2950" s="18">
        <f t="shared" si="948"/>
        <v>28464.800000000003</v>
      </c>
      <c r="U2950" s="15" t="str">
        <f t="shared" si="951"/>
        <v>Materiale pulizia</v>
      </c>
    </row>
    <row r="2951" spans="1:21" ht="16.8" customHeight="1" x14ac:dyDescent="0.35">
      <c r="A2951" s="15"/>
      <c r="B2951" s="15"/>
      <c r="C2951" s="15" t="s">
        <v>63</v>
      </c>
      <c r="D2951" s="16"/>
      <c r="E2951" s="16"/>
      <c r="F2951" s="16"/>
      <c r="G2951" s="16">
        <v>0</v>
      </c>
      <c r="H2951" s="16"/>
      <c r="I2951" s="4"/>
      <c r="J2951" s="14"/>
      <c r="K2951" s="17" t="str">
        <f>C2951</f>
        <v xml:space="preserve">Assicurazioni </v>
      </c>
      <c r="L2951" s="16">
        <v>0</v>
      </c>
      <c r="M2951" s="16">
        <f>0.5*(L2930+L2931-M2931)/100</f>
        <v>5.0091999999999999</v>
      </c>
      <c r="N2951" s="16">
        <f>G2951</f>
        <v>0</v>
      </c>
      <c r="O2951" s="16">
        <f t="shared" si="949"/>
        <v>985.21109999999999</v>
      </c>
      <c r="P2951" s="18">
        <f t="shared" si="950"/>
        <v>25.3611</v>
      </c>
      <c r="Q2951" s="14"/>
      <c r="R2951" s="18"/>
      <c r="S2951" s="16">
        <f>G2951</f>
        <v>0</v>
      </c>
      <c r="T2951" s="18">
        <f t="shared" si="948"/>
        <v>28464.800000000003</v>
      </c>
      <c r="U2951" s="15" t="str">
        <f t="shared" si="951"/>
        <v xml:space="preserve">Assicurazioni </v>
      </c>
    </row>
    <row r="2952" spans="1:21" ht="16.8" customHeight="1" x14ac:dyDescent="0.35">
      <c r="A2952" s="15"/>
      <c r="B2952" s="15"/>
      <c r="C2952" s="15" t="s">
        <v>50</v>
      </c>
      <c r="D2952" s="16"/>
      <c r="E2952" s="16"/>
      <c r="F2952" s="16"/>
      <c r="G2952" s="16">
        <v>0</v>
      </c>
      <c r="H2952" s="16"/>
      <c r="I2952" s="4"/>
      <c r="J2952" s="14"/>
      <c r="K2952" s="17" t="s">
        <v>64</v>
      </c>
      <c r="L2952" s="16"/>
      <c r="M2952" s="16">
        <f>2.32*(L2930+L2931-M2931)/100</f>
        <v>23.242687999999998</v>
      </c>
      <c r="N2952" s="16">
        <f>H2986+H2985+G2984+G2949</f>
        <v>0</v>
      </c>
      <c r="O2952" s="16">
        <f t="shared" si="949"/>
        <v>-125.31449600000001</v>
      </c>
      <c r="P2952" s="18">
        <f t="shared" si="950"/>
        <v>117.675504</v>
      </c>
      <c r="Q2952" s="14"/>
      <c r="R2952" s="18"/>
      <c r="S2952" s="16">
        <f>G2952</f>
        <v>0</v>
      </c>
      <c r="T2952" s="18">
        <f t="shared" si="948"/>
        <v>28464.800000000003</v>
      </c>
      <c r="U2952" s="15" t="str">
        <f t="shared" si="951"/>
        <v>Telepass</v>
      </c>
    </row>
    <row r="2953" spans="1:21" ht="16.8" customHeight="1" x14ac:dyDescent="0.35">
      <c r="A2953" s="15"/>
      <c r="B2953" s="15"/>
      <c r="C2953" s="28" t="s">
        <v>65</v>
      </c>
      <c r="D2953" s="16">
        <v>0</v>
      </c>
      <c r="E2953" s="16"/>
      <c r="F2953" s="16"/>
      <c r="G2953" s="16">
        <v>0</v>
      </c>
      <c r="H2953" s="16"/>
      <c r="I2953" s="4"/>
      <c r="J2953" s="14"/>
      <c r="K2953" s="17"/>
      <c r="L2953" s="16"/>
      <c r="M2953" s="16"/>
      <c r="N2953" s="16" t="s">
        <v>66</v>
      </c>
      <c r="O2953" s="16">
        <f>T2987+AO2987</f>
        <v>56032.32</v>
      </c>
      <c r="P2953" s="18"/>
      <c r="Q2953" s="14"/>
      <c r="R2953" s="18"/>
      <c r="S2953" s="16">
        <v>0</v>
      </c>
      <c r="T2953" s="18">
        <f t="shared" si="948"/>
        <v>28464.800000000003</v>
      </c>
      <c r="U2953" s="15" t="str">
        <f t="shared" si="951"/>
        <v>Pubblicità</v>
      </c>
    </row>
    <row r="2954" spans="1:21" ht="16.8" customHeight="1" x14ac:dyDescent="0.35">
      <c r="A2954" s="15"/>
      <c r="B2954" s="66"/>
      <c r="C2954" s="15" t="s">
        <v>145</v>
      </c>
      <c r="D2954" s="67"/>
      <c r="E2954" s="16">
        <v>0</v>
      </c>
      <c r="F2954" s="16"/>
      <c r="G2954" s="16">
        <v>0</v>
      </c>
      <c r="H2954" s="16"/>
      <c r="I2954" s="4"/>
      <c r="J2954" s="14"/>
      <c r="K2954" s="17" t="s">
        <v>190</v>
      </c>
      <c r="L2954" s="16"/>
      <c r="M2954" s="16">
        <v>5553.86</v>
      </c>
      <c r="N2954" s="16" t="s">
        <v>68</v>
      </c>
      <c r="O2954" s="31">
        <f>L2978</f>
        <v>0</v>
      </c>
      <c r="P2954" s="32">
        <f>SUM(P2933:P2952)</f>
        <v>5072.2199999999993</v>
      </c>
      <c r="Q2954" s="14"/>
      <c r="R2954" s="18"/>
      <c r="S2954" s="16">
        <f>G2954</f>
        <v>0</v>
      </c>
      <c r="T2954" s="18">
        <f t="shared" si="948"/>
        <v>28464.800000000003</v>
      </c>
      <c r="U2954" s="15" t="str">
        <f t="shared" si="951"/>
        <v xml:space="preserve">PAG. STIP.           MARZIA </v>
      </c>
    </row>
    <row r="2955" spans="1:21" ht="16.8" customHeight="1" x14ac:dyDescent="0.35">
      <c r="A2955" s="15"/>
      <c r="B2955" s="15"/>
      <c r="C2955" s="15" t="s">
        <v>147</v>
      </c>
      <c r="D2955" s="16"/>
      <c r="E2955" s="16">
        <v>0</v>
      </c>
      <c r="F2955" s="16"/>
      <c r="G2955" s="16">
        <v>0</v>
      </c>
      <c r="H2955" s="16"/>
      <c r="I2955" s="4"/>
      <c r="J2955" s="14"/>
      <c r="K2955" s="17"/>
      <c r="L2955" s="16"/>
      <c r="M2955" s="16">
        <v>0</v>
      </c>
      <c r="N2955" s="16" t="s">
        <v>70</v>
      </c>
      <c r="O2955" s="16">
        <f>SUM(L2966:L2977)+L2980</f>
        <v>27182.5</v>
      </c>
      <c r="P2955" s="33">
        <f>SUM(O2933:O2952)</f>
        <v>63402.600000000006</v>
      </c>
      <c r="Q2955" s="14"/>
      <c r="R2955" s="18"/>
      <c r="S2955" s="16">
        <f>G2955</f>
        <v>0</v>
      </c>
      <c r="T2955" s="18">
        <f t="shared" si="948"/>
        <v>28464.800000000003</v>
      </c>
      <c r="U2955" s="15" t="str">
        <f t="shared" si="951"/>
        <v xml:space="preserve">PAG. STIP.           DEBORAH </v>
      </c>
    </row>
    <row r="2956" spans="1:21" ht="16.8" customHeight="1" x14ac:dyDescent="0.35">
      <c r="A2956" s="15"/>
      <c r="B2956" s="15"/>
      <c r="C2956" s="15" t="s">
        <v>149</v>
      </c>
      <c r="D2956" s="16"/>
      <c r="E2956" s="16">
        <v>0</v>
      </c>
      <c r="F2956" s="16"/>
      <c r="G2956" s="16">
        <v>0</v>
      </c>
      <c r="H2956" s="16"/>
      <c r="I2956" s="4"/>
      <c r="J2956" s="14"/>
      <c r="K2956" s="17"/>
      <c r="L2956" s="16"/>
      <c r="M2956" s="16"/>
      <c r="N2956" s="16" t="s">
        <v>72</v>
      </c>
      <c r="O2956" s="34">
        <f>O2895+O2896-F2971-F2970</f>
        <v>6368.4399999999987</v>
      </c>
      <c r="P2956" s="35">
        <f>O2895+O2896+O2957-F2971-F2970-O2954-O2955</f>
        <v>-19812.220000000005</v>
      </c>
      <c r="Q2956" s="14"/>
      <c r="R2956" s="18"/>
      <c r="S2956" s="16">
        <f>G2956</f>
        <v>0</v>
      </c>
      <c r="T2956" s="18">
        <f t="shared" si="948"/>
        <v>28464.800000000003</v>
      </c>
      <c r="U2956" s="15"/>
    </row>
    <row r="2957" spans="1:21" ht="16.8" customHeight="1" x14ac:dyDescent="0.35">
      <c r="A2957" s="15"/>
      <c r="B2957" s="15"/>
      <c r="C2957" s="15" t="s">
        <v>150</v>
      </c>
      <c r="D2957" s="16"/>
      <c r="E2957" s="16">
        <v>0</v>
      </c>
      <c r="F2957" s="16"/>
      <c r="G2957" s="16">
        <v>0</v>
      </c>
      <c r="H2957" s="16"/>
      <c r="I2957" s="4"/>
      <c r="J2957" s="14"/>
      <c r="K2957" s="6" t="s">
        <v>74</v>
      </c>
      <c r="L2957" s="3">
        <f>SUM(L2930:L2956)</f>
        <v>22762.29</v>
      </c>
      <c r="M2957" s="3">
        <f>SUM(M2930:M2956)</f>
        <v>6555.7</v>
      </c>
      <c r="N2957" s="16" t="s">
        <v>75</v>
      </c>
      <c r="O2957" s="16">
        <f>N2930-L2931</f>
        <v>1001.8399999999999</v>
      </c>
      <c r="P2957" s="18"/>
      <c r="Q2957" s="14"/>
      <c r="R2957" s="18"/>
      <c r="S2957" s="16">
        <f>G2957</f>
        <v>0</v>
      </c>
      <c r="T2957" s="18">
        <f t="shared" si="948"/>
        <v>28464.800000000003</v>
      </c>
      <c r="U2957" s="15" t="str">
        <f>C2957</f>
        <v xml:space="preserve">PAG. STIP.           STEFANIA  BONIFICO </v>
      </c>
    </row>
    <row r="2958" spans="1:21" ht="16.8" customHeight="1" x14ac:dyDescent="0.35">
      <c r="A2958" s="15"/>
      <c r="B2958" s="15"/>
      <c r="C2958" s="15" t="s">
        <v>76</v>
      </c>
      <c r="D2958" s="16"/>
      <c r="E2958" s="16"/>
      <c r="F2958" s="16"/>
      <c r="G2958" s="16">
        <v>0</v>
      </c>
      <c r="H2958" s="16"/>
      <c r="I2958" s="4"/>
      <c r="J2958" s="14"/>
      <c r="K2958" s="6" t="s">
        <v>32</v>
      </c>
      <c r="L2958" s="3">
        <f>L2898</f>
        <v>264035.33</v>
      </c>
      <c r="M2958" s="3">
        <f>M2898</f>
        <v>233894.24</v>
      </c>
      <c r="N2958" s="16" t="s">
        <v>77</v>
      </c>
      <c r="O2958" s="36">
        <f>(O2954+O2955)-(O2893+O2894)</f>
        <v>26030.93</v>
      </c>
      <c r="P2958" s="37">
        <f>O2957-O2958</f>
        <v>-25029.09</v>
      </c>
      <c r="Q2958" s="14"/>
      <c r="R2958" s="18"/>
      <c r="S2958" s="16">
        <f>G2958</f>
        <v>0</v>
      </c>
      <c r="T2958" s="18">
        <f t="shared" si="948"/>
        <v>28464.800000000003</v>
      </c>
      <c r="U2958" s="15" t="str">
        <f>C2958</f>
        <v>Pagamento contributi impiegate</v>
      </c>
    </row>
    <row r="2959" spans="1:21" ht="16.8" customHeight="1" thickBot="1" x14ac:dyDescent="0.4">
      <c r="A2959" s="15"/>
      <c r="B2959" s="15"/>
      <c r="C2959" s="15" t="s">
        <v>78</v>
      </c>
      <c r="D2959" s="16">
        <f>SUM(G2954:G2958)+SUM(E2954:E2958)</f>
        <v>0</v>
      </c>
      <c r="E2959" s="16"/>
      <c r="F2959" s="16"/>
      <c r="G2959" s="16"/>
      <c r="H2959" s="16"/>
      <c r="I2959" s="4"/>
      <c r="J2959" s="14"/>
      <c r="K2959" s="6" t="s">
        <v>79</v>
      </c>
      <c r="L2959" s="3">
        <f>L2957+L2958</f>
        <v>286797.62</v>
      </c>
      <c r="M2959" s="3">
        <f>M2957+M2958</f>
        <v>240449.94</v>
      </c>
      <c r="N2959" s="16" t="s">
        <v>80</v>
      </c>
      <c r="O2959" s="38">
        <f>O2956+O2957-O2958</f>
        <v>-18660.650000000001</v>
      </c>
      <c r="P2959" s="39">
        <f>O2959-O2956</f>
        <v>-25029.09</v>
      </c>
      <c r="Q2959" s="14"/>
      <c r="R2959" s="18"/>
      <c r="S2959" s="16">
        <v>0</v>
      </c>
      <c r="T2959" s="18">
        <f t="shared" si="948"/>
        <v>28464.800000000003</v>
      </c>
      <c r="U2959" s="15"/>
    </row>
    <row r="2960" spans="1:21" ht="16.8" customHeight="1" thickTop="1" thickBot="1" x14ac:dyDescent="0.4">
      <c r="A2960" s="15"/>
      <c r="B2960" s="15"/>
      <c r="C2960" s="15" t="s">
        <v>81</v>
      </c>
      <c r="D2960" s="16"/>
      <c r="E2960" s="16"/>
      <c r="F2960" s="16"/>
      <c r="G2960" s="16">
        <v>0</v>
      </c>
      <c r="H2960" s="16"/>
      <c r="I2960" s="4"/>
      <c r="J2960" s="14"/>
      <c r="K2960" s="6" t="s">
        <v>13</v>
      </c>
      <c r="L2960" s="3">
        <f>L2959-M2959</f>
        <v>46347.679999999993</v>
      </c>
      <c r="M2960" s="40"/>
      <c r="N2960" s="29" t="s">
        <v>82</v>
      </c>
      <c r="O2960" s="41">
        <f>O2953+O2954+O2955+O2961</f>
        <v>63402.600000000013</v>
      </c>
      <c r="P2960" s="18"/>
      <c r="Q2960" s="14"/>
      <c r="R2960" s="18"/>
      <c r="S2960" s="16">
        <f t="shared" ref="S2960:S2965" si="952">G2960</f>
        <v>0</v>
      </c>
      <c r="T2960" s="18">
        <f t="shared" si="948"/>
        <v>28464.800000000003</v>
      </c>
      <c r="U2960" s="15" t="str">
        <f t="shared" ref="U2960:U2965" si="953">C2960</f>
        <v>Pag. Bolletta Telecom  780820</v>
      </c>
    </row>
    <row r="2961" spans="1:21" ht="16.8" customHeight="1" thickTop="1" thickBot="1" x14ac:dyDescent="0.4">
      <c r="A2961" s="15"/>
      <c r="B2961" s="15"/>
      <c r="C2961" s="15" t="s">
        <v>83</v>
      </c>
      <c r="D2961" s="16"/>
      <c r="E2961" s="16"/>
      <c r="F2961" s="16"/>
      <c r="G2961" s="16">
        <v>0</v>
      </c>
      <c r="H2961" s="16"/>
      <c r="I2961" s="4"/>
      <c r="J2961" s="14"/>
      <c r="K2961" s="17"/>
      <c r="L2961" s="16"/>
      <c r="M2961" s="16"/>
      <c r="N2961" s="42" t="s">
        <v>84</v>
      </c>
      <c r="O2961" s="43">
        <f>P2955-O2954-O2955-O2953</f>
        <v>-19812.219999999994</v>
      </c>
      <c r="P2961" s="18"/>
      <c r="Q2961" s="14"/>
      <c r="R2961" s="18"/>
      <c r="S2961" s="16">
        <f t="shared" si="952"/>
        <v>0</v>
      </c>
      <c r="T2961" s="18">
        <f t="shared" si="948"/>
        <v>28464.800000000003</v>
      </c>
      <c r="U2961" s="15" t="str">
        <f t="shared" si="953"/>
        <v>Pag. Bolletta Telecom 780344</v>
      </c>
    </row>
    <row r="2962" spans="1:21" ht="16.8" customHeight="1" thickTop="1" x14ac:dyDescent="0.35">
      <c r="A2962" s="15"/>
      <c r="B2962" s="15"/>
      <c r="C2962" s="15" t="s">
        <v>85</v>
      </c>
      <c r="D2962" s="16">
        <f>SUM(G2960:G2962)</f>
        <v>0</v>
      </c>
      <c r="E2962" s="16"/>
      <c r="F2962" s="16"/>
      <c r="G2962" s="16">
        <v>0</v>
      </c>
      <c r="H2962" s="16"/>
      <c r="I2962" s="4"/>
      <c r="J2962" s="14"/>
      <c r="K2962" s="6" t="s">
        <v>86</v>
      </c>
      <c r="L2962" s="3">
        <f>L2901</f>
        <v>0</v>
      </c>
      <c r="M2962" s="3">
        <v>1277.45</v>
      </c>
      <c r="N2962" s="3">
        <f>SUM(L2962:M2962)</f>
        <v>1277.45</v>
      </c>
      <c r="O2962" s="44"/>
      <c r="P2962" s="18"/>
      <c r="Q2962" s="14"/>
      <c r="R2962" s="18"/>
      <c r="S2962" s="16">
        <f t="shared" si="952"/>
        <v>0</v>
      </c>
      <c r="T2962" s="18">
        <f t="shared" si="948"/>
        <v>28464.800000000003</v>
      </c>
      <c r="U2962" s="15" t="str">
        <f t="shared" si="953"/>
        <v>Pag. Bolletta Telecom</v>
      </c>
    </row>
    <row r="2963" spans="1:21" ht="16.8" customHeight="1" x14ac:dyDescent="0.35">
      <c r="A2963" s="15"/>
      <c r="B2963" s="15"/>
      <c r="C2963" s="15" t="s">
        <v>87</v>
      </c>
      <c r="D2963" s="16"/>
      <c r="E2963" s="16"/>
      <c r="F2963" s="16"/>
      <c r="G2963" s="16">
        <v>0</v>
      </c>
      <c r="H2963" s="16"/>
      <c r="I2963" s="4"/>
      <c r="J2963" s="14"/>
      <c r="K2963" s="6" t="s">
        <v>88</v>
      </c>
      <c r="L2963" s="3">
        <f>L2902</f>
        <v>0</v>
      </c>
      <c r="M2963" s="3">
        <f>H2970+G2970</f>
        <v>0</v>
      </c>
      <c r="N2963" s="45">
        <f>L2963+M2963</f>
        <v>0</v>
      </c>
      <c r="O2963" s="45">
        <f>BA2987+BG2987</f>
        <v>0</v>
      </c>
      <c r="P2963" s="18"/>
      <c r="Q2963" s="14"/>
      <c r="R2963" s="18"/>
      <c r="S2963" s="16">
        <f t="shared" si="952"/>
        <v>0</v>
      </c>
      <c r="T2963" s="18">
        <f t="shared" ref="T2963:T2994" si="954">(R2963-S2963)+T2962</f>
        <v>28464.800000000003</v>
      </c>
      <c r="U2963" s="15" t="str">
        <f t="shared" si="953"/>
        <v xml:space="preserve">PAG. BOLLETTA ENEL  </v>
      </c>
    </row>
    <row r="2964" spans="1:21" ht="16.8" customHeight="1" x14ac:dyDescent="0.35">
      <c r="A2964" s="15"/>
      <c r="B2964" s="15"/>
      <c r="C2964" s="15" t="s">
        <v>191</v>
      </c>
      <c r="D2964" s="16"/>
      <c r="E2964" s="16"/>
      <c r="F2964" s="16"/>
      <c r="G2964" s="16">
        <v>1723.32</v>
      </c>
      <c r="H2964" s="16"/>
      <c r="I2964" s="4"/>
      <c r="J2964" s="14"/>
      <c r="K2964" s="6" t="s">
        <v>90</v>
      </c>
      <c r="L2964" s="3">
        <f>T2987+Z2987+AO2987+AU2987</f>
        <v>56032.32</v>
      </c>
      <c r="M2964" s="16"/>
      <c r="N2964" s="16"/>
      <c r="O2964" s="16"/>
      <c r="P2964" s="18"/>
      <c r="Q2964" s="14"/>
      <c r="R2964" s="18"/>
      <c r="S2964" s="16">
        <f t="shared" si="952"/>
        <v>1723.32</v>
      </c>
      <c r="T2964" s="18">
        <f t="shared" si="954"/>
        <v>26741.480000000003</v>
      </c>
      <c r="U2964" s="15" t="str">
        <f t="shared" si="953"/>
        <v xml:space="preserve">PAG. AFFITTO SOMMA  L. </v>
      </c>
    </row>
    <row r="2965" spans="1:21" ht="16.8" customHeight="1" x14ac:dyDescent="0.35">
      <c r="A2965" s="15"/>
      <c r="B2965" s="15"/>
      <c r="C2965" s="15" t="s">
        <v>91</v>
      </c>
      <c r="D2965" s="16"/>
      <c r="E2965" s="16"/>
      <c r="F2965" s="16"/>
      <c r="G2965" s="16">
        <v>0</v>
      </c>
      <c r="H2965" s="16"/>
      <c r="I2965" s="4"/>
      <c r="J2965" s="14"/>
      <c r="K2965" s="6" t="s">
        <v>92</v>
      </c>
      <c r="L2965" s="3"/>
      <c r="M2965" s="46" t="s">
        <v>93</v>
      </c>
      <c r="N2965" s="46"/>
      <c r="O2965" s="16"/>
      <c r="P2965" s="18"/>
      <c r="Q2965" s="14"/>
      <c r="R2965" s="18"/>
      <c r="S2965" s="16">
        <f t="shared" si="952"/>
        <v>0</v>
      </c>
      <c r="T2965" s="18">
        <f t="shared" si="954"/>
        <v>26741.480000000003</v>
      </c>
      <c r="U2965" s="15" t="str">
        <f t="shared" si="953"/>
        <v>Spese condominiali</v>
      </c>
    </row>
    <row r="2966" spans="1:21" ht="16.8" customHeight="1" x14ac:dyDescent="0.35">
      <c r="A2966" s="15"/>
      <c r="B2966" s="15"/>
      <c r="C2966" s="15" t="s">
        <v>94</v>
      </c>
      <c r="D2966" s="16">
        <f>SUM(G2960:G2965)</f>
        <v>1723.32</v>
      </c>
      <c r="E2966" s="16"/>
      <c r="F2966" s="16"/>
      <c r="G2966" s="16"/>
      <c r="H2966" s="16"/>
      <c r="I2966" s="4"/>
      <c r="J2966" s="14"/>
      <c r="K2966" s="50" t="s">
        <v>152</v>
      </c>
      <c r="L2966" s="50">
        <v>114.5</v>
      </c>
      <c r="M2966" s="16" t="s">
        <v>26</v>
      </c>
      <c r="N2966" s="16" t="s">
        <v>27</v>
      </c>
      <c r="O2966" s="16"/>
      <c r="P2966" s="18"/>
      <c r="Q2966" s="14"/>
      <c r="R2966" s="18"/>
      <c r="S2966" s="16">
        <v>0</v>
      </c>
      <c r="T2966" s="18">
        <f t="shared" si="954"/>
        <v>26741.480000000003</v>
      </c>
      <c r="U2966" s="15"/>
    </row>
    <row r="2967" spans="1:21" ht="16.8" customHeight="1" x14ac:dyDescent="0.35">
      <c r="A2967" s="15"/>
      <c r="B2967" s="15"/>
      <c r="C2967" s="15" t="s">
        <v>97</v>
      </c>
      <c r="D2967" s="16"/>
      <c r="E2967" s="16"/>
      <c r="F2967" s="16"/>
      <c r="G2967" s="16">
        <v>0</v>
      </c>
      <c r="H2967" s="16"/>
      <c r="I2967" s="4"/>
      <c r="J2967" s="14"/>
      <c r="K2967" s="16" t="s">
        <v>95</v>
      </c>
      <c r="L2967" s="16">
        <f t="shared" ref="L2967:L2972" si="955">N2967</f>
        <v>3499</v>
      </c>
      <c r="M2967" s="30" t="s">
        <v>96</v>
      </c>
      <c r="N2967" s="30">
        <v>3499</v>
      </c>
      <c r="O2967" s="16"/>
      <c r="P2967" s="18"/>
      <c r="Q2967" s="14"/>
      <c r="R2967" s="18"/>
      <c r="S2967" s="16">
        <f>G2967</f>
        <v>0</v>
      </c>
      <c r="T2967" s="18">
        <f t="shared" si="954"/>
        <v>26741.480000000003</v>
      </c>
      <c r="U2967" s="15"/>
    </row>
    <row r="2968" spans="1:21" ht="16.8" customHeight="1" x14ac:dyDescent="0.35">
      <c r="A2968" s="15"/>
      <c r="B2968" s="15"/>
      <c r="C2968" s="15" t="s">
        <v>100</v>
      </c>
      <c r="D2968" s="16"/>
      <c r="E2968" s="16"/>
      <c r="F2968" s="16"/>
      <c r="G2968" s="16">
        <v>0</v>
      </c>
      <c r="H2968" s="16"/>
      <c r="I2968" s="4"/>
      <c r="J2968" s="14"/>
      <c r="K2968" s="25" t="s">
        <v>98</v>
      </c>
      <c r="L2968" s="16">
        <f t="shared" si="955"/>
        <v>0</v>
      </c>
      <c r="M2968" s="16" t="s">
        <v>99</v>
      </c>
      <c r="N2968" s="73">
        <v>0</v>
      </c>
      <c r="O2968" s="16"/>
      <c r="P2968" s="18"/>
      <c r="Q2968" s="14"/>
      <c r="R2968" s="18"/>
      <c r="S2968" s="16">
        <f>G2968</f>
        <v>0</v>
      </c>
      <c r="T2968" s="18">
        <f t="shared" si="954"/>
        <v>26741.480000000003</v>
      </c>
      <c r="U2968" s="15" t="str">
        <f>C2968</f>
        <v>COMMERCIALISTA</v>
      </c>
    </row>
    <row r="2969" spans="1:21" ht="16.8" customHeight="1" x14ac:dyDescent="0.35">
      <c r="A2969" s="15"/>
      <c r="B2969" s="15"/>
      <c r="C2969" s="64" t="s">
        <v>154</v>
      </c>
      <c r="D2969" s="16"/>
      <c r="E2969" s="16"/>
      <c r="F2969" s="16"/>
      <c r="G2969" s="16">
        <v>0</v>
      </c>
      <c r="H2969" s="16">
        <v>0</v>
      </c>
      <c r="I2969" s="4"/>
      <c r="J2969" s="14"/>
      <c r="K2969" s="16" t="s">
        <v>101</v>
      </c>
      <c r="L2969" s="16">
        <f t="shared" si="955"/>
        <v>1515.5</v>
      </c>
      <c r="M2969" s="16" t="s">
        <v>102</v>
      </c>
      <c r="N2969" s="16">
        <v>1515.5</v>
      </c>
      <c r="O2969" s="16"/>
      <c r="P2969" s="18"/>
      <c r="Q2969" s="14"/>
      <c r="R2969" s="18"/>
      <c r="S2969" s="16">
        <f>G2969</f>
        <v>0</v>
      </c>
      <c r="T2969" s="18">
        <f t="shared" si="954"/>
        <v>26741.480000000003</v>
      </c>
      <c r="U2969" s="15" t="str">
        <f>C2969</f>
        <v>CASSA PREVIDENZA  AGENTI  + QUOTA GAA</v>
      </c>
    </row>
    <row r="2970" spans="1:21" ht="16.8" customHeight="1" x14ac:dyDescent="0.35">
      <c r="A2970" s="15"/>
      <c r="B2970" s="15"/>
      <c r="C2970" s="15" t="s">
        <v>106</v>
      </c>
      <c r="D2970" s="16"/>
      <c r="E2970" s="16"/>
      <c r="F2970" s="85">
        <v>14191.05</v>
      </c>
      <c r="G2970" s="16">
        <v>0</v>
      </c>
      <c r="H2970" s="16">
        <v>0</v>
      </c>
      <c r="I2970" s="4"/>
      <c r="J2970" s="14"/>
      <c r="K2970" s="16" t="s">
        <v>104</v>
      </c>
      <c r="L2970" s="16">
        <f t="shared" si="955"/>
        <v>0</v>
      </c>
      <c r="M2970" s="30" t="s">
        <v>105</v>
      </c>
      <c r="N2970" s="30">
        <v>0</v>
      </c>
      <c r="O2970" s="16"/>
      <c r="P2970" s="18"/>
      <c r="Q2970" s="14"/>
      <c r="R2970" s="18">
        <f>F2970</f>
        <v>14191.05</v>
      </c>
      <c r="S2970" s="16">
        <v>0</v>
      </c>
      <c r="T2970" s="18">
        <f t="shared" si="954"/>
        <v>40932.53</v>
      </c>
      <c r="U2970" s="15"/>
    </row>
    <row r="2971" spans="1:21" ht="16.8" customHeight="1" x14ac:dyDescent="0.35">
      <c r="A2971" s="15"/>
      <c r="B2971" s="15"/>
      <c r="C2971" s="47" t="s">
        <v>155</v>
      </c>
      <c r="D2971" s="16"/>
      <c r="E2971" s="16"/>
      <c r="F2971" s="1">
        <v>15099.79</v>
      </c>
      <c r="G2971" s="16">
        <v>0</v>
      </c>
      <c r="H2971" s="16"/>
      <c r="I2971" s="4"/>
      <c r="J2971" s="14"/>
      <c r="K2971" s="30" t="s">
        <v>107</v>
      </c>
      <c r="L2971" s="16">
        <f t="shared" si="955"/>
        <v>1619</v>
      </c>
      <c r="M2971" s="16" t="s">
        <v>108</v>
      </c>
      <c r="N2971" s="16">
        <v>1619</v>
      </c>
      <c r="O2971" s="16"/>
      <c r="P2971" s="18"/>
      <c r="Q2971" s="14"/>
      <c r="R2971" s="49">
        <f>F2971</f>
        <v>15099.79</v>
      </c>
      <c r="S2971" s="16">
        <v>0</v>
      </c>
      <c r="T2971" s="18">
        <f t="shared" si="954"/>
        <v>56032.32</v>
      </c>
      <c r="U2971" s="17" t="str">
        <f>C2971</f>
        <v>VERSAMENTO PROVV. MATURATE</v>
      </c>
    </row>
    <row r="2972" spans="1:21" ht="16.8" customHeight="1" x14ac:dyDescent="0.35">
      <c r="A2972" s="15"/>
      <c r="B2972" s="15"/>
      <c r="C2972" s="15" t="s">
        <v>112</v>
      </c>
      <c r="D2972" s="16"/>
      <c r="E2972" s="16"/>
      <c r="F2972" s="16"/>
      <c r="G2972" s="16">
        <v>0</v>
      </c>
      <c r="H2972" s="16"/>
      <c r="I2972" s="4"/>
      <c r="J2972" s="14"/>
      <c r="K2972" s="30" t="s">
        <v>110</v>
      </c>
      <c r="L2972" s="16">
        <f t="shared" si="955"/>
        <v>133.5</v>
      </c>
      <c r="M2972" t="s">
        <v>111</v>
      </c>
      <c r="N2972" s="50">
        <v>133.5</v>
      </c>
      <c r="O2972" s="16"/>
      <c r="P2972" s="18"/>
      <c r="Q2972" s="14"/>
      <c r="R2972" s="18"/>
      <c r="S2972" s="16">
        <f>G2972</f>
        <v>0</v>
      </c>
      <c r="T2972" s="18">
        <f t="shared" si="954"/>
        <v>56032.32</v>
      </c>
      <c r="U2972" s="15" t="s">
        <v>113</v>
      </c>
    </row>
    <row r="2973" spans="1:21" ht="16.8" customHeight="1" x14ac:dyDescent="0.35">
      <c r="A2973" s="15"/>
      <c r="B2973" s="15"/>
      <c r="C2973" s="15" t="s">
        <v>114</v>
      </c>
      <c r="D2973" s="16"/>
      <c r="E2973" s="16"/>
      <c r="F2973" s="16">
        <v>0</v>
      </c>
      <c r="G2973" s="16">
        <v>0</v>
      </c>
      <c r="H2973" s="16"/>
      <c r="I2973" s="4"/>
      <c r="J2973" s="14"/>
      <c r="K2973" s="16" t="s">
        <v>505</v>
      </c>
      <c r="L2973" s="16">
        <f>SUM(L2967:L2972)</f>
        <v>6767</v>
      </c>
      <c r="M2973" s="16" t="s">
        <v>491</v>
      </c>
      <c r="N2973" s="16">
        <f>SUM(N2967:N2972)</f>
        <v>6767</v>
      </c>
      <c r="O2973" s="16"/>
      <c r="P2973" s="18"/>
      <c r="Q2973" s="14"/>
      <c r="R2973" s="18"/>
      <c r="S2973" s="16">
        <f>G2973</f>
        <v>0</v>
      </c>
      <c r="T2973" s="18">
        <f t="shared" si="954"/>
        <v>56032.32</v>
      </c>
      <c r="U2973" s="15" t="str">
        <f>C2973</f>
        <v>PREL.  ACC. PER AMM-  GIGI</v>
      </c>
    </row>
    <row r="2974" spans="1:21" ht="16.8" customHeight="1" x14ac:dyDescent="0.35">
      <c r="A2974" s="15"/>
      <c r="B2974" s="15"/>
      <c r="C2974" s="15" t="s">
        <v>115</v>
      </c>
      <c r="D2974" s="16"/>
      <c r="E2974" s="16"/>
      <c r="F2974" s="16">
        <v>0</v>
      </c>
      <c r="G2974" s="16">
        <v>0</v>
      </c>
      <c r="H2974" s="16"/>
      <c r="I2974" s="4"/>
      <c r="J2974" s="14"/>
      <c r="K2974" s="16"/>
      <c r="L2974" s="16"/>
      <c r="M2974" s="16"/>
      <c r="N2974" s="16"/>
      <c r="O2974" s="16"/>
      <c r="P2974" s="18"/>
      <c r="Q2974" s="14"/>
      <c r="R2974" s="18">
        <v>0</v>
      </c>
      <c r="S2974" s="16">
        <f>G2974</f>
        <v>0</v>
      </c>
      <c r="T2974" s="18">
        <f t="shared" si="954"/>
        <v>56032.32</v>
      </c>
      <c r="U2974" s="15" t="str">
        <f>C2974</f>
        <v>PREL.  ACC. PER AMM-. RENZO</v>
      </c>
    </row>
    <row r="2975" spans="1:21" ht="16.8" customHeight="1" x14ac:dyDescent="0.35">
      <c r="A2975" s="15"/>
      <c r="B2975" s="15"/>
      <c r="C2975" s="15" t="s">
        <v>197</v>
      </c>
      <c r="D2975" s="16"/>
      <c r="E2975" s="16"/>
      <c r="F2975" s="16">
        <v>1277.45</v>
      </c>
      <c r="G2975" s="16"/>
      <c r="H2975" s="16"/>
      <c r="I2975" s="4"/>
      <c r="J2975" s="14"/>
      <c r="K2975" s="30"/>
      <c r="L2975" s="16"/>
      <c r="M2975" s="16"/>
      <c r="N2975" s="16"/>
      <c r="O2975" s="16"/>
      <c r="P2975" s="18"/>
      <c r="Q2975" s="14"/>
      <c r="R2975" s="18">
        <v>0</v>
      </c>
      <c r="S2975" s="16">
        <v>0</v>
      </c>
      <c r="T2975" s="18">
        <f t="shared" si="954"/>
        <v>56032.32</v>
      </c>
      <c r="U2975" s="15"/>
    </row>
    <row r="2976" spans="1:21" ht="16.8" customHeight="1" x14ac:dyDescent="0.35">
      <c r="A2976" s="15"/>
      <c r="B2976" s="15"/>
      <c r="C2976" s="15" t="s">
        <v>116</v>
      </c>
      <c r="D2976" s="16"/>
      <c r="E2976" s="16"/>
      <c r="F2976" s="16">
        <v>0</v>
      </c>
      <c r="G2976" s="16"/>
      <c r="H2976" s="16">
        <v>0</v>
      </c>
      <c r="I2976" s="4"/>
      <c r="J2976" s="14"/>
      <c r="K2976" s="3"/>
      <c r="L2976" s="16"/>
      <c r="M2976" s="16"/>
      <c r="N2976" s="16"/>
      <c r="O2976" s="16"/>
      <c r="P2976" s="18"/>
      <c r="Q2976" s="14"/>
      <c r="R2976" s="18">
        <v>0</v>
      </c>
      <c r="S2976" s="16">
        <v>0</v>
      </c>
      <c r="T2976" s="18">
        <f t="shared" si="954"/>
        <v>56032.32</v>
      </c>
      <c r="U2976" s="15"/>
    </row>
    <row r="2977" spans="1:21" ht="16.8" customHeight="1" x14ac:dyDescent="0.35">
      <c r="A2977" s="15"/>
      <c r="B2977" s="15"/>
      <c r="C2977" s="15" t="s">
        <v>116</v>
      </c>
      <c r="D2977" s="16"/>
      <c r="E2977" s="16"/>
      <c r="F2977" s="16">
        <v>0</v>
      </c>
      <c r="G2977" s="16"/>
      <c r="H2977" s="16"/>
      <c r="I2977" s="4"/>
      <c r="J2977" s="14"/>
      <c r="K2977" s="16"/>
      <c r="L2977" s="16"/>
      <c r="M2977" s="16"/>
      <c r="N2977" s="16"/>
      <c r="O2977" s="16"/>
      <c r="P2977" s="18"/>
      <c r="Q2977" s="14"/>
      <c r="R2977" s="18">
        <v>0</v>
      </c>
      <c r="S2977" s="16">
        <v>0</v>
      </c>
      <c r="T2977" s="18">
        <f t="shared" si="954"/>
        <v>56032.32</v>
      </c>
      <c r="U2977" s="15"/>
    </row>
    <row r="2978" spans="1:21" ht="16.8" customHeight="1" x14ac:dyDescent="0.35">
      <c r="A2978" s="15"/>
      <c r="B2978" s="15"/>
      <c r="C2978" s="15" t="s">
        <v>116</v>
      </c>
      <c r="D2978" s="16"/>
      <c r="E2978" s="16"/>
      <c r="F2978" s="16">
        <v>0</v>
      </c>
      <c r="G2978" s="16">
        <v>0</v>
      </c>
      <c r="H2978" s="16"/>
      <c r="I2978" s="4"/>
      <c r="J2978" s="14"/>
      <c r="K2978" s="17" t="s">
        <v>68</v>
      </c>
      <c r="L2978" s="51">
        <f>AI2987</f>
        <v>0</v>
      </c>
      <c r="M2978" s="16"/>
      <c r="N2978" s="16"/>
      <c r="O2978" s="16"/>
      <c r="P2978" s="18"/>
      <c r="Q2978" s="14"/>
      <c r="R2978" s="18">
        <v>0</v>
      </c>
      <c r="S2978" s="16">
        <v>0</v>
      </c>
      <c r="T2978" s="18">
        <f t="shared" si="954"/>
        <v>56032.32</v>
      </c>
      <c r="U2978" s="15"/>
    </row>
    <row r="2979" spans="1:21" ht="16.8" customHeight="1" x14ac:dyDescent="0.35">
      <c r="A2979" s="15"/>
      <c r="B2979" s="15"/>
      <c r="C2979" s="68" t="s">
        <v>116</v>
      </c>
      <c r="D2979" s="16"/>
      <c r="E2979" s="16"/>
      <c r="F2979" s="16">
        <v>0</v>
      </c>
      <c r="G2979" s="16"/>
      <c r="H2979" s="16"/>
      <c r="I2979" s="4"/>
      <c r="J2979" s="14"/>
      <c r="K2979" s="17" t="s">
        <v>119</v>
      </c>
      <c r="L2979" s="16">
        <f>SUM(L2966:L2978)</f>
        <v>13648.5</v>
      </c>
      <c r="M2979" s="16"/>
      <c r="N2979" s="16">
        <v>0</v>
      </c>
      <c r="O2979" s="16"/>
      <c r="P2979" s="18"/>
      <c r="Q2979" s="14"/>
      <c r="R2979" s="18">
        <v>0</v>
      </c>
      <c r="S2979" s="16"/>
      <c r="T2979" s="18">
        <f t="shared" si="954"/>
        <v>56032.32</v>
      </c>
      <c r="U2979" s="15"/>
    </row>
    <row r="2980" spans="1:21" ht="16.8" customHeight="1" x14ac:dyDescent="0.35">
      <c r="A2980" s="15"/>
      <c r="B2980" s="15"/>
      <c r="C2980" s="15" t="s">
        <v>175</v>
      </c>
      <c r="D2980" s="16"/>
      <c r="E2980" s="16"/>
      <c r="F2980" s="16">
        <v>25539.11</v>
      </c>
      <c r="G2980" s="85">
        <f>F2970</f>
        <v>14191.05</v>
      </c>
      <c r="H2980" s="16"/>
      <c r="I2980" s="4"/>
      <c r="J2980" s="14"/>
      <c r="K2980" s="17" t="s">
        <v>93</v>
      </c>
      <c r="L2980" s="16">
        <f>SUM(N2967:N2980)</f>
        <v>13534</v>
      </c>
      <c r="M2980" s="44"/>
      <c r="N2980" s="16">
        <v>0</v>
      </c>
      <c r="O2980" s="16"/>
      <c r="P2980" s="18"/>
      <c r="Q2980" s="14"/>
      <c r="R2980" s="18">
        <v>0</v>
      </c>
      <c r="S2980" s="16"/>
      <c r="T2980" s="18">
        <f t="shared" si="954"/>
        <v>56032.32</v>
      </c>
      <c r="U2980" s="15"/>
    </row>
    <row r="2981" spans="1:21" ht="16.8" customHeight="1" x14ac:dyDescent="0.35">
      <c r="A2981" s="15"/>
      <c r="B2981" s="15"/>
      <c r="C2981" s="47" t="s">
        <v>120</v>
      </c>
      <c r="D2981" s="16"/>
      <c r="E2981" s="16"/>
      <c r="F2981" s="16">
        <v>0</v>
      </c>
      <c r="G2981" s="1">
        <f>F2971</f>
        <v>15099.79</v>
      </c>
      <c r="H2981" s="16">
        <f>G2981-D2872-D2873-D2875</f>
        <v>11441.270000000002</v>
      </c>
      <c r="I2981" s="4"/>
      <c r="J2981" s="14"/>
      <c r="K2981" s="53">
        <f>A2930</f>
        <v>45355</v>
      </c>
      <c r="L2981" s="3">
        <f>D2930+D2931-E2935+D2932-E2932+D2935-E2930+B2933</f>
        <v>22762.29</v>
      </c>
      <c r="M2981" s="3"/>
      <c r="N2981" s="3"/>
      <c r="O2981" s="16"/>
      <c r="P2981" s="18"/>
      <c r="Q2981" s="14"/>
      <c r="R2981" s="18"/>
      <c r="S2981" s="16"/>
      <c r="T2981" s="18">
        <f t="shared" si="954"/>
        <v>56032.32</v>
      </c>
      <c r="U2981" s="15"/>
    </row>
    <row r="2982" spans="1:21" ht="16.8" customHeight="1" x14ac:dyDescent="0.35">
      <c r="A2982" s="15"/>
      <c r="B2982" s="15"/>
      <c r="C2982" s="15" t="s">
        <v>121</v>
      </c>
      <c r="D2982" s="16"/>
      <c r="E2982" s="16">
        <v>0</v>
      </c>
      <c r="F2982" s="16">
        <v>0</v>
      </c>
      <c r="G2982" s="16">
        <v>0</v>
      </c>
      <c r="H2982" s="16"/>
      <c r="I2982" s="4"/>
      <c r="J2982" s="14"/>
      <c r="K2982" s="17"/>
      <c r="L2982" s="16"/>
      <c r="M2982" s="16"/>
      <c r="N2982" s="16"/>
      <c r="O2982" s="16"/>
      <c r="P2982" s="18"/>
      <c r="Q2982" s="14"/>
      <c r="R2982" s="18"/>
      <c r="S2982" s="16">
        <f>G2982</f>
        <v>0</v>
      </c>
      <c r="T2982" s="18">
        <f t="shared" si="954"/>
        <v>56032.32</v>
      </c>
      <c r="U2982" s="15" t="str">
        <f>C2982</f>
        <v>Spese manutenzione auto</v>
      </c>
    </row>
    <row r="2983" spans="1:21" ht="16.8" customHeight="1" x14ac:dyDescent="0.35">
      <c r="A2983" s="15"/>
      <c r="B2983" s="15"/>
      <c r="C2983" s="15" t="s">
        <v>122</v>
      </c>
      <c r="D2983" s="16">
        <v>0</v>
      </c>
      <c r="E2983" s="16"/>
      <c r="F2983" s="16">
        <v>0</v>
      </c>
      <c r="G2983" s="16">
        <v>0</v>
      </c>
      <c r="H2983" s="16"/>
      <c r="I2983" s="4"/>
      <c r="J2983" s="14"/>
      <c r="K2983" s="17"/>
      <c r="L2983" s="16">
        <v>0</v>
      </c>
      <c r="M2983" s="16"/>
      <c r="N2983" s="16"/>
      <c r="O2983" s="16"/>
      <c r="P2983" s="18"/>
      <c r="Q2983" s="14"/>
      <c r="R2983" s="18"/>
      <c r="S2983" s="16">
        <v>0</v>
      </c>
      <c r="T2983" s="18">
        <f t="shared" si="954"/>
        <v>56032.32</v>
      </c>
      <c r="U2983" s="15" t="str">
        <f>C2983</f>
        <v>Spese alberghi etc</v>
      </c>
    </row>
    <row r="2984" spans="1:21" ht="16.8" customHeight="1" x14ac:dyDescent="0.35">
      <c r="A2984" s="15"/>
      <c r="B2984" s="15"/>
      <c r="C2984" s="15"/>
      <c r="D2984" s="16">
        <f>SUM(G2982:G2984)</f>
        <v>0</v>
      </c>
      <c r="E2984" s="16">
        <v>0</v>
      </c>
      <c r="F2984" s="16"/>
      <c r="G2984" s="16">
        <v>0</v>
      </c>
      <c r="H2984" s="16"/>
      <c r="I2984" s="4"/>
      <c r="J2984" s="14"/>
      <c r="K2984" s="6" t="s">
        <v>123</v>
      </c>
      <c r="L2984" s="3">
        <f>SUM(L2964:L2978)+N2963+L2980+L2981</f>
        <v>105977.11000000002</v>
      </c>
      <c r="M2984" s="3">
        <f>SUM(O2933:O2952)+N2962</f>
        <v>64680.05</v>
      </c>
      <c r="N2984" s="16"/>
      <c r="O2984" s="16"/>
      <c r="P2984" s="18"/>
      <c r="Q2984" s="14"/>
      <c r="R2984" s="18"/>
      <c r="S2984" s="16">
        <v>0</v>
      </c>
      <c r="T2984" s="18">
        <f t="shared" si="954"/>
        <v>56032.32</v>
      </c>
      <c r="U2984" s="15"/>
    </row>
    <row r="2985" spans="1:21" ht="16.8" customHeight="1" x14ac:dyDescent="0.35">
      <c r="A2985" s="15"/>
      <c r="B2985" s="15"/>
      <c r="C2985" s="64" t="s">
        <v>200</v>
      </c>
      <c r="D2985" s="16"/>
      <c r="E2985" s="16">
        <v>0</v>
      </c>
      <c r="F2985" s="16"/>
      <c r="G2985" s="16">
        <v>5553.86</v>
      </c>
      <c r="H2985" s="16">
        <v>0</v>
      </c>
      <c r="I2985" s="84">
        <f>I2987-I2936</f>
        <v>-29290.84</v>
      </c>
      <c r="J2985" s="14"/>
      <c r="K2985" s="6" t="s">
        <v>124</v>
      </c>
      <c r="L2985" s="3">
        <f>L2984-M2984</f>
        <v>41297.060000000012</v>
      </c>
      <c r="M2985" s="16"/>
      <c r="N2985" s="16"/>
      <c r="O2985" s="16"/>
      <c r="P2985" s="18"/>
      <c r="Q2985" s="14"/>
      <c r="R2985" s="18"/>
      <c r="S2985" s="16">
        <v>0</v>
      </c>
      <c r="T2985" s="18">
        <f t="shared" si="954"/>
        <v>56032.32</v>
      </c>
      <c r="U2985" s="15"/>
    </row>
    <row r="2986" spans="1:21" ht="16.8" customHeight="1" x14ac:dyDescent="0.35">
      <c r="A2986" s="15"/>
      <c r="B2986" s="15"/>
      <c r="C2986" s="64" t="s">
        <v>148</v>
      </c>
      <c r="D2986" s="16"/>
      <c r="E2986" s="16"/>
      <c r="F2986" s="16"/>
      <c r="G2986" s="16">
        <v>0</v>
      </c>
      <c r="H2986" s="16">
        <v>0</v>
      </c>
      <c r="I2986" s="4"/>
      <c r="J2986" s="14"/>
      <c r="K2986" s="6" t="s">
        <v>35</v>
      </c>
      <c r="L2986" s="55">
        <f>D2987+E2987+A2987+B2987+B2934</f>
        <v>46347.680000000015</v>
      </c>
      <c r="M2986" s="16"/>
      <c r="N2986" s="16"/>
      <c r="O2986" s="56"/>
      <c r="P2986" s="18"/>
      <c r="Q2986" s="14"/>
      <c r="R2986" s="18"/>
      <c r="S2986" s="16">
        <v>0</v>
      </c>
      <c r="T2986" s="18">
        <f t="shared" si="954"/>
        <v>56032.32</v>
      </c>
      <c r="U2986" s="15"/>
    </row>
    <row r="2987" spans="1:21" ht="16.8" customHeight="1" x14ac:dyDescent="0.35">
      <c r="A2987" s="92">
        <f>D2932-D2934+A2926-E2932</f>
        <v>6907.0800000000017</v>
      </c>
      <c r="B2987" s="44">
        <f>D2935-D2937+B2926-G2985</f>
        <v>1265.5500000000002</v>
      </c>
      <c r="C2987" s="57" t="s">
        <v>127</v>
      </c>
      <c r="D2987" s="44">
        <f>D2930-D2933-E2930+D2926</f>
        <v>33102.970000000008</v>
      </c>
      <c r="E2987" s="44">
        <f>D2931-D2936+E2926</f>
        <v>2294.37</v>
      </c>
      <c r="F2987" s="72">
        <f>D2933+D2934+D2936</f>
        <v>977.09999999999991</v>
      </c>
      <c r="G2987" s="81">
        <f>D2933+D2934-E2934+D2936</f>
        <v>977.09999999999991</v>
      </c>
      <c r="H2987" s="44">
        <f>G2981+G2980</f>
        <v>29290.84</v>
      </c>
      <c r="I2987" s="79">
        <f>G2987-H2987</f>
        <v>-28313.74</v>
      </c>
      <c r="J2987" s="58"/>
      <c r="K2987" s="6" t="s">
        <v>128</v>
      </c>
      <c r="L2987" s="3">
        <f>L2985-L2986</f>
        <v>-5050.6200000000026</v>
      </c>
      <c r="M2987" s="27" t="s">
        <v>168</v>
      </c>
      <c r="N2987" s="27">
        <f>O2987-L2986</f>
        <v>-802.09000000001106</v>
      </c>
      <c r="O2987" s="44">
        <f>Z2987+AU2987+N2963+SUM(L2966:L2977)+SUM(N2967:N2977)+L2981-D2933-D2936-D2932+E2934</f>
        <v>45545.590000000004</v>
      </c>
      <c r="P2987" s="18"/>
      <c r="Q2987" s="58"/>
      <c r="R2987" s="59"/>
      <c r="S2987" s="44"/>
      <c r="T2987" s="59">
        <f t="shared" si="954"/>
        <v>56032.32</v>
      </c>
      <c r="U2987" s="57"/>
    </row>
    <row r="2989" spans="1:21" ht="16.8" customHeight="1" x14ac:dyDescent="0.25">
      <c r="A2989" s="50"/>
    </row>
    <row r="2990" spans="1:21" ht="16.8" customHeight="1" x14ac:dyDescent="0.35">
      <c r="A2990" s="2" t="s">
        <v>0</v>
      </c>
      <c r="B2990" s="2"/>
      <c r="C2990" s="2" t="s">
        <v>2</v>
      </c>
      <c r="D2990" s="3" t="s">
        <v>3</v>
      </c>
      <c r="E2990" s="3" t="s">
        <v>4</v>
      </c>
      <c r="F2990" s="3" t="s">
        <v>5</v>
      </c>
      <c r="G2990" s="3" t="s">
        <v>6</v>
      </c>
      <c r="H2990" s="102" t="s">
        <v>24</v>
      </c>
      <c r="I2990" s="76"/>
      <c r="J2990" s="5" t="s">
        <v>0</v>
      </c>
      <c r="K2990" s="6" t="s">
        <v>2</v>
      </c>
      <c r="L2990" s="3" t="s">
        <v>8</v>
      </c>
      <c r="M2990" s="3" t="s">
        <v>9</v>
      </c>
      <c r="N2990" s="3" t="s">
        <v>10</v>
      </c>
      <c r="O2990" s="3" t="s">
        <v>11</v>
      </c>
      <c r="P2990" s="3" t="s">
        <v>12</v>
      </c>
      <c r="Q2990" s="5" t="s">
        <v>0</v>
      </c>
      <c r="R2990" s="3" t="s">
        <v>8</v>
      </c>
      <c r="S2990" s="3" t="s">
        <v>9</v>
      </c>
      <c r="T2990" s="3" t="s">
        <v>13</v>
      </c>
      <c r="U2990" s="2" t="s">
        <v>14</v>
      </c>
    </row>
    <row r="2991" spans="1:21" ht="16.8" customHeight="1" x14ac:dyDescent="0.35">
      <c r="A2991" s="14">
        <v>45356</v>
      </c>
      <c r="B2991" s="15" t="s">
        <v>173</v>
      </c>
      <c r="C2991" s="15" t="s">
        <v>177</v>
      </c>
      <c r="D2991" s="16">
        <v>13418.1</v>
      </c>
      <c r="E2991" s="16">
        <v>830</v>
      </c>
      <c r="F2991" s="16"/>
      <c r="G2991" s="16"/>
      <c r="H2991" s="103"/>
      <c r="I2991" s="4"/>
      <c r="J2991" s="14">
        <f>A2991</f>
        <v>45356</v>
      </c>
      <c r="K2991" s="17" t="s">
        <v>24</v>
      </c>
      <c r="L2991" s="16">
        <f>D2994+D2997+D2995+D2998</f>
        <v>1090.1199999999999</v>
      </c>
      <c r="M2991" s="16"/>
      <c r="N2991" s="82">
        <f>L2991+L2992-M2992</f>
        <v>1090.1199999999999</v>
      </c>
      <c r="O2991" s="80">
        <f>D2994+D2997+D2995-E2995-E2994+O2930</f>
        <v>5725.74</v>
      </c>
      <c r="P2991" s="18"/>
      <c r="Q2991" s="14">
        <f>J2991</f>
        <v>45356</v>
      </c>
      <c r="R2991" s="18"/>
      <c r="S2991" s="16"/>
      <c r="T2991" s="18">
        <f>T2987</f>
        <v>56032.32</v>
      </c>
      <c r="U2991" s="15"/>
    </row>
    <row r="2992" spans="1:21" ht="16.8" customHeight="1" x14ac:dyDescent="0.35">
      <c r="A2992" s="15"/>
      <c r="B2992" s="15"/>
      <c r="C2992" s="15" t="s">
        <v>179</v>
      </c>
      <c r="D2992" s="16">
        <v>1739.79</v>
      </c>
      <c r="E2992" s="16"/>
      <c r="F2992" s="16"/>
      <c r="G2992" s="16"/>
      <c r="H2992" s="103" t="s">
        <v>34</v>
      </c>
      <c r="I2992" s="4"/>
      <c r="J2992" s="14"/>
      <c r="K2992" s="17" t="s">
        <v>30</v>
      </c>
      <c r="L2992" s="16">
        <v>0</v>
      </c>
      <c r="M2992" s="16">
        <f>E2995</f>
        <v>0</v>
      </c>
      <c r="N2992" s="16"/>
      <c r="O2992" s="16"/>
      <c r="P2992" s="18"/>
      <c r="Q2992" s="14"/>
      <c r="R2992" s="18"/>
      <c r="S2992" s="16"/>
      <c r="T2992" s="18">
        <f t="shared" ref="T2992:T3023" si="956">(R2992-S2992)+T2991</f>
        <v>56032.32</v>
      </c>
      <c r="U2992" s="15"/>
    </row>
    <row r="2993" spans="1:21" ht="16.8" customHeight="1" x14ac:dyDescent="0.35">
      <c r="A2993" s="15"/>
      <c r="B2993" s="15"/>
      <c r="C2993" s="15" t="s">
        <v>398</v>
      </c>
      <c r="D2993" s="16">
        <v>94</v>
      </c>
      <c r="E2993" s="16">
        <v>392</v>
      </c>
      <c r="F2993" s="16"/>
      <c r="G2993" s="16"/>
      <c r="H2993" s="103">
        <f>D2994+H2932</f>
        <v>3371.7</v>
      </c>
      <c r="I2993" s="4"/>
      <c r="J2993" s="14"/>
      <c r="K2993" s="17" t="s">
        <v>35</v>
      </c>
      <c r="L2993" s="16">
        <f>D2991+D2992+D2993+D2996-D2994-D2995-D2997-D2998-E2993-E2991+B2994</f>
        <v>13205.859999999999</v>
      </c>
      <c r="M2993" s="16">
        <v>0</v>
      </c>
      <c r="N2993" s="16"/>
      <c r="O2993" s="16">
        <v>0</v>
      </c>
      <c r="P2993" s="18"/>
      <c r="Q2993" s="14"/>
      <c r="R2993" s="18"/>
      <c r="S2993" s="16"/>
      <c r="T2993" s="18">
        <f t="shared" si="956"/>
        <v>56032.32</v>
      </c>
      <c r="U2993" s="15"/>
    </row>
    <row r="2994" spans="1:21" ht="16.8" customHeight="1" x14ac:dyDescent="0.35">
      <c r="A2994" s="15"/>
      <c r="B2994" s="15">
        <v>0</v>
      </c>
      <c r="C2994" s="15" t="s">
        <v>178</v>
      </c>
      <c r="D2994" s="16">
        <v>20.12</v>
      </c>
      <c r="E2994" s="16"/>
      <c r="F2994" s="16"/>
      <c r="G2994" s="16"/>
      <c r="H2994" s="103" t="s">
        <v>40</v>
      </c>
      <c r="I2994" s="4"/>
      <c r="J2994" s="14"/>
      <c r="K2994" s="17" t="str">
        <f>C3033</f>
        <v>TASSE</v>
      </c>
      <c r="L2994" s="16"/>
      <c r="M2994" s="16">
        <f>10*(L2991+L2992-M2992)/100</f>
        <v>109.01199999999999</v>
      </c>
      <c r="N2994" s="16">
        <f>G3033</f>
        <v>0</v>
      </c>
      <c r="O2994" s="16">
        <f t="shared" ref="O2994:O3013" si="957">O2933+M2994-N2994</f>
        <v>19485.134000000002</v>
      </c>
      <c r="P2994" s="18">
        <f t="shared" ref="P2994:P3013" si="958">P2933+M2994</f>
        <v>616.23399999999992</v>
      </c>
      <c r="Q2994" s="14"/>
      <c r="R2994" s="18"/>
      <c r="S2994" s="16"/>
      <c r="T2994" s="18">
        <f t="shared" si="956"/>
        <v>56032.32</v>
      </c>
      <c r="U2994" s="15"/>
    </row>
    <row r="2995" spans="1:21" ht="16.8" customHeight="1" x14ac:dyDescent="0.35">
      <c r="A2995" s="15"/>
      <c r="B2995" s="16">
        <f>B2994+B2934</f>
        <v>2777.71</v>
      </c>
      <c r="C2995" s="15" t="s">
        <v>399</v>
      </c>
      <c r="D2995" s="16">
        <v>1070</v>
      </c>
      <c r="E2995" s="16">
        <v>0</v>
      </c>
      <c r="F2995" s="16"/>
      <c r="G2995" s="16"/>
      <c r="H2995" s="103">
        <f>D2995+H2934</f>
        <v>2305.0100000000002</v>
      </c>
      <c r="I2995" s="4"/>
      <c r="J2995" s="14"/>
      <c r="K2995" s="17" t="str">
        <f>C3003</f>
        <v>TOT. PAG. PRODUTTORI</v>
      </c>
      <c r="L2995" s="16"/>
      <c r="M2995" s="16">
        <f>8.37*(L2991+L2992-M2992)/100</f>
        <v>91.243043999999998</v>
      </c>
      <c r="N2995" s="16">
        <f>D3003</f>
        <v>3725.55</v>
      </c>
      <c r="O2995" s="16">
        <f t="shared" si="957"/>
        <v>-20951.542142000002</v>
      </c>
      <c r="P2995" s="18">
        <f t="shared" si="958"/>
        <v>515.78785799999991</v>
      </c>
      <c r="Q2995" s="14"/>
      <c r="R2995" s="18"/>
      <c r="S2995" s="16"/>
      <c r="T2995" s="18">
        <f t="shared" si="956"/>
        <v>56032.32</v>
      </c>
      <c r="U2995" s="15"/>
    </row>
    <row r="2996" spans="1:21" ht="16.8" customHeight="1" x14ac:dyDescent="0.35">
      <c r="A2996" s="15"/>
      <c r="B2996" s="15"/>
      <c r="C2996" s="15" t="s">
        <v>183</v>
      </c>
      <c r="D2996" s="16">
        <v>266.08999999999997</v>
      </c>
      <c r="E2996" s="16">
        <v>0</v>
      </c>
      <c r="F2996" s="16"/>
      <c r="G2996" s="16"/>
      <c r="H2996" s="103" t="s">
        <v>44</v>
      </c>
      <c r="I2996" s="77" t="s">
        <v>181</v>
      </c>
      <c r="J2996" s="14"/>
      <c r="K2996" s="15" t="str">
        <f>C3020</f>
        <v>TOT. PAG. IMPIEGATE</v>
      </c>
      <c r="L2996" s="16"/>
      <c r="M2996" s="16">
        <f>15.35*(L2991+L2992-M2992)/100</f>
        <v>167.33341999999996</v>
      </c>
      <c r="N2996" s="16">
        <f>D3020</f>
        <v>0</v>
      </c>
      <c r="O2996" s="16">
        <f t="shared" si="957"/>
        <v>-5778.0708100000002</v>
      </c>
      <c r="P2996" s="18">
        <f t="shared" si="958"/>
        <v>945.91918999999984</v>
      </c>
      <c r="Q2996" s="14"/>
      <c r="R2996" s="18"/>
      <c r="S2996" s="16"/>
      <c r="T2996" s="18">
        <f t="shared" si="956"/>
        <v>56032.32</v>
      </c>
      <c r="U2996" s="15"/>
    </row>
    <row r="2997" spans="1:21" ht="16.8" customHeight="1" x14ac:dyDescent="0.35">
      <c r="A2997" s="15"/>
      <c r="B2997" s="15" t="s">
        <v>42</v>
      </c>
      <c r="C2997" s="15" t="s">
        <v>182</v>
      </c>
      <c r="D2997" s="16">
        <v>0</v>
      </c>
      <c r="E2997" s="16"/>
      <c r="F2997" s="16"/>
      <c r="G2997" s="16"/>
      <c r="H2997" s="103">
        <f>D2997+H2936</f>
        <v>23.73</v>
      </c>
      <c r="I2997" s="78">
        <f>D2994+D2995-E2995+D2997</f>
        <v>1090.1199999999999</v>
      </c>
      <c r="J2997" s="14"/>
      <c r="K2997" s="15" t="s">
        <v>45</v>
      </c>
      <c r="L2997" s="16"/>
      <c r="M2997" s="16">
        <f>2.6*(L2991+L2992-M2992)/100</f>
        <v>28.343119999999999</v>
      </c>
      <c r="N2997" s="16">
        <f>D3008</f>
        <v>0</v>
      </c>
      <c r="O2997" s="16">
        <f t="shared" si="957"/>
        <v>5151.4208400000007</v>
      </c>
      <c r="P2997" s="18">
        <f t="shared" si="958"/>
        <v>160.22084000000001</v>
      </c>
      <c r="Q2997" s="14"/>
      <c r="R2997" s="18"/>
      <c r="S2997" s="16"/>
      <c r="T2997" s="18">
        <f t="shared" si="956"/>
        <v>56032.32</v>
      </c>
      <c r="U2997" s="15"/>
    </row>
    <row r="2998" spans="1:21" ht="16.8" customHeight="1" x14ac:dyDescent="0.35">
      <c r="A2998" s="15"/>
      <c r="B2998" s="15"/>
      <c r="C2998" s="15" t="s">
        <v>183</v>
      </c>
      <c r="D2998" s="16"/>
      <c r="E2998" s="16"/>
      <c r="F2998" s="16"/>
      <c r="G2998" s="16">
        <v>0</v>
      </c>
      <c r="H2998" s="103" t="s">
        <v>49</v>
      </c>
      <c r="I2998" s="4"/>
      <c r="J2998" s="14"/>
      <c r="K2998" s="15" t="s">
        <v>47</v>
      </c>
      <c r="L2998" s="16"/>
      <c r="M2998" s="16">
        <f>2.6*(L2991+L2992-M2992)/100</f>
        <v>28.343119999999999</v>
      </c>
      <c r="N2998" s="16">
        <f>G3009+H3009</f>
        <v>6.8</v>
      </c>
      <c r="O2998" s="16">
        <f t="shared" si="957"/>
        <v>4979.1308400000007</v>
      </c>
      <c r="P2998" s="18">
        <f t="shared" si="958"/>
        <v>160.22084000000001</v>
      </c>
      <c r="Q2998" s="14"/>
      <c r="R2998" s="18"/>
      <c r="S2998" s="16">
        <f>G2998</f>
        <v>0</v>
      </c>
      <c r="T2998" s="18">
        <f t="shared" si="956"/>
        <v>56032.32</v>
      </c>
      <c r="U2998" s="15" t="str">
        <f>C2998</f>
        <v>Provvigioni TUTELA LEGALE</v>
      </c>
    </row>
    <row r="2999" spans="1:21" ht="16.8" customHeight="1" x14ac:dyDescent="0.35">
      <c r="A2999" s="15"/>
      <c r="B2999" s="15"/>
      <c r="C2999" s="15" t="s">
        <v>184</v>
      </c>
      <c r="D2999" s="16"/>
      <c r="E2999" s="16"/>
      <c r="F2999" s="16"/>
      <c r="G2999" s="16">
        <v>0</v>
      </c>
      <c r="H2999" s="103">
        <f>D2998+H2938</f>
        <v>436.6</v>
      </c>
      <c r="I2999" s="4"/>
      <c r="J2999" s="14"/>
      <c r="K2999" s="15" t="s">
        <v>50</v>
      </c>
      <c r="L2999" s="16"/>
      <c r="M2999" s="16">
        <f>0.46*(L2991+L2992-M2992)/100</f>
        <v>5.0145520000000001</v>
      </c>
      <c r="N2999" s="16">
        <f>G3013</f>
        <v>0</v>
      </c>
      <c r="O2999" s="16">
        <f t="shared" si="957"/>
        <v>911.40676399999995</v>
      </c>
      <c r="P2999" s="18">
        <f t="shared" si="958"/>
        <v>28.346764</v>
      </c>
      <c r="Q2999" s="14"/>
      <c r="R2999" s="18"/>
      <c r="S2999" s="16">
        <f>G2999</f>
        <v>0</v>
      </c>
      <c r="T2999" s="18">
        <f t="shared" si="956"/>
        <v>56032.32</v>
      </c>
      <c r="U2999" s="15" t="str">
        <f>C2999</f>
        <v xml:space="preserve">PAG. PROVV. SILVIO CATTANEO MESE DI </v>
      </c>
    </row>
    <row r="3000" spans="1:21" ht="16.8" customHeight="1" x14ac:dyDescent="0.35">
      <c r="A3000" s="15"/>
      <c r="B3000" s="15"/>
      <c r="C3000" s="15" t="s">
        <v>185</v>
      </c>
      <c r="D3000" s="16"/>
      <c r="E3000" s="16"/>
      <c r="F3000" s="16"/>
      <c r="G3000" s="16">
        <v>0</v>
      </c>
      <c r="H3000" s="103"/>
      <c r="I3000" s="4"/>
      <c r="J3000" s="14"/>
      <c r="K3000" s="15" t="s">
        <v>52</v>
      </c>
      <c r="L3000" s="16"/>
      <c r="M3000" s="16">
        <f>0.28*(L2991+L2992-M2992)/100</f>
        <v>3.0523360000000004</v>
      </c>
      <c r="N3000" s="16">
        <f>D3023</f>
        <v>0</v>
      </c>
      <c r="O3000" s="16">
        <f t="shared" si="957"/>
        <v>554.76455199999998</v>
      </c>
      <c r="P3000" s="18">
        <f t="shared" si="958"/>
        <v>17.254552</v>
      </c>
      <c r="Q3000" s="14"/>
      <c r="R3000" s="18"/>
      <c r="S3000" s="16">
        <f>G3000</f>
        <v>0</v>
      </c>
      <c r="T3000" s="18">
        <f t="shared" si="956"/>
        <v>56032.32</v>
      </c>
      <c r="U3000" s="15" t="str">
        <f>C3000</f>
        <v>PAG. PROVV. AMICONE RENZO MESE DI</v>
      </c>
    </row>
    <row r="3001" spans="1:21" ht="16.8" customHeight="1" x14ac:dyDescent="0.35">
      <c r="A3001" s="15"/>
      <c r="B3001" s="15"/>
      <c r="C3001" s="15" t="s">
        <v>203</v>
      </c>
      <c r="D3001" s="16"/>
      <c r="E3001" s="16"/>
      <c r="F3001" s="16"/>
      <c r="G3001" s="16">
        <v>3725.55</v>
      </c>
      <c r="H3001" s="103"/>
      <c r="I3001" s="4"/>
      <c r="J3001" s="14"/>
      <c r="K3001" s="15" t="str">
        <f>C3011</f>
        <v>Materiale pulizia</v>
      </c>
      <c r="L3001" s="16"/>
      <c r="M3001" s="16">
        <f>0.28*(L2991+L2992-M2992)/100</f>
        <v>3.0523360000000004</v>
      </c>
      <c r="N3001" s="16">
        <f>G3011</f>
        <v>0</v>
      </c>
      <c r="O3001" s="16">
        <f t="shared" si="957"/>
        <v>554.76455199999998</v>
      </c>
      <c r="P3001" s="18">
        <f t="shared" si="958"/>
        <v>17.254552</v>
      </c>
      <c r="Q3001" s="14"/>
      <c r="R3001" s="18"/>
      <c r="S3001" s="16">
        <f>G3001</f>
        <v>3725.55</v>
      </c>
      <c r="T3001" s="18">
        <f t="shared" si="956"/>
        <v>52306.77</v>
      </c>
      <c r="U3001" s="15" t="str">
        <f>C3001</f>
        <v>PAG. PROVV. VINCENZO  DI VITO DICEMBRE 2023</v>
      </c>
    </row>
    <row r="3002" spans="1:21" ht="16.8" customHeight="1" x14ac:dyDescent="0.35">
      <c r="A3002" s="15"/>
      <c r="B3002" s="15"/>
      <c r="C3002" s="15" t="s">
        <v>187</v>
      </c>
      <c r="D3002" s="16"/>
      <c r="E3002" s="16"/>
      <c r="F3002" s="16"/>
      <c r="G3002" s="16">
        <v>0</v>
      </c>
      <c r="H3002" s="16"/>
      <c r="I3002" s="4"/>
      <c r="J3002" s="14"/>
      <c r="K3002" s="15" t="str">
        <f>C3014</f>
        <v>Pubblicità</v>
      </c>
      <c r="L3002" s="16"/>
      <c r="M3002" s="16">
        <f>0.28*(L2991+L2992-M2992)/100</f>
        <v>3.0523360000000004</v>
      </c>
      <c r="N3002" s="16">
        <f>G3014</f>
        <v>0</v>
      </c>
      <c r="O3002" s="16">
        <f t="shared" si="957"/>
        <v>554.76455199999998</v>
      </c>
      <c r="P3002" s="18">
        <f t="shared" si="958"/>
        <v>17.254552</v>
      </c>
      <c r="Q3002" s="14"/>
      <c r="R3002" s="18"/>
      <c r="S3002" s="16">
        <f>G3002</f>
        <v>0</v>
      </c>
      <c r="T3002" s="18">
        <f t="shared" si="956"/>
        <v>52306.77</v>
      </c>
      <c r="U3002" s="15" t="str">
        <f>C3002</f>
        <v>PAG. PROVV. FRANCESCOMARCHESOLI</v>
      </c>
    </row>
    <row r="3003" spans="1:21" ht="16.8" customHeight="1" x14ac:dyDescent="0.35">
      <c r="A3003" s="15"/>
      <c r="B3003" s="15"/>
      <c r="C3003" s="15" t="s">
        <v>55</v>
      </c>
      <c r="D3003" s="16">
        <f>SUM(G2995:G3002)+E2998+E2999+E3000+E3001+E3002</f>
        <v>3725.55</v>
      </c>
      <c r="E3003" s="16"/>
      <c r="F3003" s="16"/>
      <c r="G3003" s="16"/>
      <c r="H3003" s="16"/>
      <c r="I3003" s="4"/>
      <c r="J3003" s="14"/>
      <c r="K3003" s="15" t="str">
        <f>C3024</f>
        <v xml:space="preserve">PAG. BOLLETTA ENEL  </v>
      </c>
      <c r="L3003" s="16"/>
      <c r="M3003" s="16">
        <f>0.46*(L2991+L2992-M2992)/100</f>
        <v>5.0145520000000001</v>
      </c>
      <c r="N3003" s="16">
        <f>G3024</f>
        <v>0</v>
      </c>
      <c r="O3003" s="16">
        <f t="shared" si="957"/>
        <v>911.40676399999995</v>
      </c>
      <c r="P3003" s="18">
        <f t="shared" si="958"/>
        <v>28.346764</v>
      </c>
      <c r="Q3003" s="14"/>
      <c r="R3003" s="18"/>
      <c r="S3003" s="16">
        <v>0</v>
      </c>
      <c r="T3003" s="18">
        <f t="shared" si="956"/>
        <v>52306.77</v>
      </c>
      <c r="U3003" s="15"/>
    </row>
    <row r="3004" spans="1:21" ht="16.8" customHeight="1" x14ac:dyDescent="0.35">
      <c r="A3004" s="15"/>
      <c r="B3004" s="15"/>
      <c r="C3004" s="15" t="s">
        <v>56</v>
      </c>
      <c r="D3004" s="16"/>
      <c r="E3004" s="16"/>
      <c r="F3004" s="16"/>
      <c r="G3004" s="16"/>
      <c r="H3004" s="16">
        <f>SUM(H2991:H3003)</f>
        <v>6137.04</v>
      </c>
      <c r="I3004" s="4"/>
      <c r="J3004" s="14"/>
      <c r="K3004" s="15" t="s">
        <v>188</v>
      </c>
      <c r="L3004" s="16"/>
      <c r="M3004" s="16">
        <f>14.4*(L2991+L2992-M2992)/100</f>
        <v>156.97727999999998</v>
      </c>
      <c r="N3004" s="16">
        <f>G3025</f>
        <v>0</v>
      </c>
      <c r="O3004" s="16">
        <f t="shared" si="957"/>
        <v>6375.6069600000001</v>
      </c>
      <c r="P3004" s="18">
        <f t="shared" si="958"/>
        <v>887.37695999999994</v>
      </c>
      <c r="Q3004" s="14"/>
      <c r="R3004" s="18"/>
      <c r="S3004" s="16">
        <v>0</v>
      </c>
      <c r="T3004" s="18">
        <f t="shared" si="956"/>
        <v>52306.77</v>
      </c>
      <c r="U3004" s="15"/>
    </row>
    <row r="3005" spans="1:21" ht="16.8" customHeight="1" x14ac:dyDescent="0.35">
      <c r="A3005" s="15"/>
      <c r="B3005" s="15"/>
      <c r="C3005" s="15" t="s">
        <v>57</v>
      </c>
      <c r="D3005" s="16">
        <f>E3004+G3004</f>
        <v>0</v>
      </c>
      <c r="E3005" s="16"/>
      <c r="F3005" s="16"/>
      <c r="G3005" s="16"/>
      <c r="H3005" s="16"/>
      <c r="I3005" s="4"/>
      <c r="J3005" s="14"/>
      <c r="K3005" s="15" t="str">
        <f>C3026</f>
        <v>Spese condominiali</v>
      </c>
      <c r="L3005" s="16">
        <f>D3014</f>
        <v>0</v>
      </c>
      <c r="M3005" s="16">
        <f>1.4*(L2991+L2992-M2992)/100</f>
        <v>15.261679999999997</v>
      </c>
      <c r="N3005" s="16">
        <f>G3026</f>
        <v>0</v>
      </c>
      <c r="O3005" s="16">
        <f t="shared" si="957"/>
        <v>2201.6627600000002</v>
      </c>
      <c r="P3005" s="18">
        <f t="shared" si="958"/>
        <v>86.272759999999991</v>
      </c>
      <c r="Q3005" s="14"/>
      <c r="R3005" s="18"/>
      <c r="S3005" s="16">
        <v>0</v>
      </c>
      <c r="T3005" s="18">
        <f t="shared" si="956"/>
        <v>52306.77</v>
      </c>
      <c r="U3005" s="15"/>
    </row>
    <row r="3006" spans="1:21" ht="16.8" customHeight="1" x14ac:dyDescent="0.35">
      <c r="A3006" s="15"/>
      <c r="B3006" s="15"/>
      <c r="C3006" s="15" t="s">
        <v>58</v>
      </c>
      <c r="D3006" s="16"/>
      <c r="E3006" s="16"/>
      <c r="F3006" s="16"/>
      <c r="G3006" s="16">
        <v>0</v>
      </c>
      <c r="H3006" s="16"/>
      <c r="I3006" s="4"/>
      <c r="J3006" s="14"/>
      <c r="K3006" s="15" t="str">
        <f>C3028</f>
        <v xml:space="preserve">RIVALSA </v>
      </c>
      <c r="L3006" s="16"/>
      <c r="M3006" s="16">
        <f>0*(L2991+L2992-M2992)/100</f>
        <v>0</v>
      </c>
      <c r="N3006" s="16">
        <f>G3028</f>
        <v>0</v>
      </c>
      <c r="O3006" s="16">
        <f t="shared" si="957"/>
        <v>0</v>
      </c>
      <c r="P3006" s="18">
        <f t="shared" si="958"/>
        <v>0</v>
      </c>
      <c r="Q3006" s="14"/>
      <c r="R3006" s="18"/>
      <c r="S3006" s="16">
        <f t="shared" ref="S3006:S3013" si="959">G3006</f>
        <v>0</v>
      </c>
      <c r="T3006" s="18">
        <f t="shared" si="956"/>
        <v>52306.77</v>
      </c>
      <c r="U3006" s="15" t="str">
        <f t="shared" ref="U3006:U3016" si="960">C3006</f>
        <v xml:space="preserve">Francobolli    </v>
      </c>
    </row>
    <row r="3007" spans="1:21" ht="16.8" customHeight="1" x14ac:dyDescent="0.35">
      <c r="A3007" s="15"/>
      <c r="B3007" s="15"/>
      <c r="C3007" s="15" t="s">
        <v>143</v>
      </c>
      <c r="D3007" s="16"/>
      <c r="E3007" s="16"/>
      <c r="F3007" s="16"/>
      <c r="G3007" s="16">
        <v>0</v>
      </c>
      <c r="H3007" s="16"/>
      <c r="I3007" s="4"/>
      <c r="J3007" s="14"/>
      <c r="K3007" s="15" t="str">
        <f>C3029</f>
        <v>PAG. FATT. TROTTI PER AFFITTI DI SOMMA E LEGNANO</v>
      </c>
      <c r="L3007" s="16"/>
      <c r="M3007" s="16">
        <f>1.86*(L2991+L2992-M2992)/100</f>
        <v>20.276232</v>
      </c>
      <c r="N3007" s="16">
        <f>G3029</f>
        <v>523.66</v>
      </c>
      <c r="O3007" s="16">
        <f t="shared" si="957"/>
        <v>1557.4695240000005</v>
      </c>
      <c r="P3007" s="18">
        <f t="shared" si="958"/>
        <v>114.61952400000001</v>
      </c>
      <c r="Q3007" s="14"/>
      <c r="R3007" s="18"/>
      <c r="S3007" s="16">
        <f t="shared" si="959"/>
        <v>0</v>
      </c>
      <c r="T3007" s="18">
        <f t="shared" si="956"/>
        <v>52306.77</v>
      </c>
      <c r="U3007" s="15" t="str">
        <f t="shared" si="960"/>
        <v xml:space="preserve">PAG. FATT. SOMMESE PETROLI </v>
      </c>
    </row>
    <row r="3008" spans="1:21" ht="16.8" customHeight="1" x14ac:dyDescent="0.35">
      <c r="A3008" s="15"/>
      <c r="B3008" s="15"/>
      <c r="C3008" s="15" t="s">
        <v>60</v>
      </c>
      <c r="D3008" s="16">
        <f>SUM(G3007:G3008)</f>
        <v>0</v>
      </c>
      <c r="E3008" s="16">
        <v>0</v>
      </c>
      <c r="F3008" s="16"/>
      <c r="G3008" s="16">
        <v>0</v>
      </c>
      <c r="H3008" s="16"/>
      <c r="I3008" s="4"/>
      <c r="J3008" s="14"/>
      <c r="K3008" s="15" t="str">
        <f>C3030</f>
        <v>CASSA PREVIDENZA  AGENTI  + QUOTA GAA</v>
      </c>
      <c r="L3008" s="16">
        <v>0</v>
      </c>
      <c r="M3008" s="16">
        <f>0.7*(L2991+L2992-M2992)/100</f>
        <v>7.6308399999999983</v>
      </c>
      <c r="N3008" s="16">
        <f>G3030</f>
        <v>0</v>
      </c>
      <c r="O3008" s="16">
        <f t="shared" si="957"/>
        <v>1386.9163800000001</v>
      </c>
      <c r="P3008" s="18">
        <f t="shared" si="958"/>
        <v>43.136379999999996</v>
      </c>
      <c r="Q3008" s="14"/>
      <c r="R3008" s="18"/>
      <c r="S3008" s="16">
        <f t="shared" si="959"/>
        <v>0</v>
      </c>
      <c r="T3008" s="18">
        <f t="shared" si="956"/>
        <v>52306.77</v>
      </c>
      <c r="U3008" s="15" t="str">
        <f t="shared" si="960"/>
        <v>Benzina auto papa'</v>
      </c>
    </row>
    <row r="3009" spans="1:21" ht="16.8" customHeight="1" x14ac:dyDescent="0.35">
      <c r="A3009" s="15"/>
      <c r="B3009" s="15"/>
      <c r="C3009" s="28" t="s">
        <v>204</v>
      </c>
      <c r="D3009" s="16"/>
      <c r="E3009" s="16">
        <v>0</v>
      </c>
      <c r="F3009" s="16">
        <v>0</v>
      </c>
      <c r="G3009" s="16">
        <v>6.8</v>
      </c>
      <c r="H3009" s="27">
        <v>0</v>
      </c>
      <c r="I3009" s="4"/>
      <c r="J3009" s="14"/>
      <c r="K3009" s="15" t="str">
        <f>C3034</f>
        <v>PREL.  ACC. PER AMM-  GIGI</v>
      </c>
      <c r="L3009" s="16">
        <v>0</v>
      </c>
      <c r="M3009" s="16">
        <f>18.82*(L2991+L2992-M2992)/100</f>
        <v>205.16058399999997</v>
      </c>
      <c r="N3009" s="16">
        <f>G3034</f>
        <v>0</v>
      </c>
      <c r="O3009" s="16">
        <f t="shared" si="957"/>
        <v>15422.302387999998</v>
      </c>
      <c r="P3009" s="18">
        <f t="shared" si="958"/>
        <v>1159.7523879999999</v>
      </c>
      <c r="Q3009" s="14"/>
      <c r="R3009" s="18"/>
      <c r="S3009" s="16">
        <f t="shared" si="959"/>
        <v>6.8</v>
      </c>
      <c r="T3009" s="18">
        <f t="shared" si="956"/>
        <v>52299.969999999994</v>
      </c>
      <c r="U3009" s="15" t="str">
        <f t="shared" si="960"/>
        <v>COMMISSIONI BPM 10223</v>
      </c>
    </row>
    <row r="3010" spans="1:21" ht="16.8" customHeight="1" x14ac:dyDescent="0.35">
      <c r="A3010" s="15"/>
      <c r="B3010" s="15"/>
      <c r="C3010" s="15"/>
      <c r="D3010" s="16"/>
      <c r="E3010" s="16"/>
      <c r="F3010" s="16"/>
      <c r="G3010" s="16">
        <v>0</v>
      </c>
      <c r="H3010" s="27">
        <v>0</v>
      </c>
      <c r="I3010" s="4"/>
      <c r="J3010" s="14"/>
      <c r="K3010" s="15" t="str">
        <f>C3035</f>
        <v>PREL.  ACC. PER AMM-. RENZO</v>
      </c>
      <c r="L3010" s="16">
        <v>0</v>
      </c>
      <c r="M3010" s="16">
        <f>18.82*(L2991+L2992-M2992)/100</f>
        <v>205.16058399999997</v>
      </c>
      <c r="N3010" s="29">
        <f>G3035</f>
        <v>0</v>
      </c>
      <c r="O3010" s="16">
        <f t="shared" si="957"/>
        <v>25038.272388000001</v>
      </c>
      <c r="P3010" s="18">
        <f t="shared" si="958"/>
        <v>1159.7523879999999</v>
      </c>
      <c r="Q3010" s="14"/>
      <c r="R3010" s="18"/>
      <c r="S3010" s="16">
        <f t="shared" si="959"/>
        <v>0</v>
      </c>
      <c r="T3010" s="18">
        <f t="shared" si="956"/>
        <v>52299.969999999994</v>
      </c>
      <c r="U3010" s="15">
        <f t="shared" si="960"/>
        <v>0</v>
      </c>
    </row>
    <row r="3011" spans="1:21" ht="16.8" customHeight="1" x14ac:dyDescent="0.35">
      <c r="A3011" s="15"/>
      <c r="B3011" s="15"/>
      <c r="C3011" s="28" t="s">
        <v>62</v>
      </c>
      <c r="D3011" s="16"/>
      <c r="E3011" s="16"/>
      <c r="F3011" s="16"/>
      <c r="G3011" s="16">
        <v>0</v>
      </c>
      <c r="H3011" s="16"/>
      <c r="I3011" s="4"/>
      <c r="J3011" s="14"/>
      <c r="K3011" s="15" t="str">
        <f>C3006</f>
        <v xml:space="preserve">Francobolli    </v>
      </c>
      <c r="L3011" s="16">
        <v>0</v>
      </c>
      <c r="M3011" s="16">
        <f>0.5*(L2991+L2992-M2992)/100</f>
        <v>5.4505999999999997</v>
      </c>
      <c r="N3011" s="16">
        <f>G3006</f>
        <v>0</v>
      </c>
      <c r="O3011" s="16">
        <f t="shared" si="957"/>
        <v>990.6617</v>
      </c>
      <c r="P3011" s="18">
        <f t="shared" si="958"/>
        <v>30.811700000000002</v>
      </c>
      <c r="Q3011" s="14"/>
      <c r="R3011" s="18"/>
      <c r="S3011" s="16">
        <f t="shared" si="959"/>
        <v>0</v>
      </c>
      <c r="T3011" s="18">
        <f t="shared" si="956"/>
        <v>52299.969999999994</v>
      </c>
      <c r="U3011" s="15" t="str">
        <f t="shared" si="960"/>
        <v>Materiale pulizia</v>
      </c>
    </row>
    <row r="3012" spans="1:21" ht="16.8" customHeight="1" x14ac:dyDescent="0.35">
      <c r="A3012" s="15"/>
      <c r="B3012" s="15"/>
      <c r="C3012" s="15" t="s">
        <v>63</v>
      </c>
      <c r="D3012" s="16"/>
      <c r="E3012" s="16"/>
      <c r="F3012" s="16"/>
      <c r="G3012" s="16">
        <v>0</v>
      </c>
      <c r="H3012" s="16"/>
      <c r="I3012" s="4"/>
      <c r="J3012" s="14"/>
      <c r="K3012" s="17" t="str">
        <f>C3012</f>
        <v xml:space="preserve">Assicurazioni </v>
      </c>
      <c r="L3012" s="16">
        <v>0</v>
      </c>
      <c r="M3012" s="16">
        <f>0.5*(L2991+L2992-M2992)/100</f>
        <v>5.4505999999999997</v>
      </c>
      <c r="N3012" s="16">
        <f>G3012</f>
        <v>0</v>
      </c>
      <c r="O3012" s="16">
        <f t="shared" si="957"/>
        <v>990.6617</v>
      </c>
      <c r="P3012" s="18">
        <f t="shared" si="958"/>
        <v>30.811700000000002</v>
      </c>
      <c r="Q3012" s="14"/>
      <c r="R3012" s="18"/>
      <c r="S3012" s="16">
        <f t="shared" si="959"/>
        <v>0</v>
      </c>
      <c r="T3012" s="18">
        <f t="shared" si="956"/>
        <v>52299.969999999994</v>
      </c>
      <c r="U3012" s="15" t="str">
        <f t="shared" si="960"/>
        <v xml:space="preserve">Assicurazioni </v>
      </c>
    </row>
    <row r="3013" spans="1:21" ht="16.8" customHeight="1" x14ac:dyDescent="0.35">
      <c r="A3013" s="15"/>
      <c r="B3013" s="15"/>
      <c r="C3013" s="15" t="s">
        <v>50</v>
      </c>
      <c r="D3013" s="16"/>
      <c r="E3013" s="16"/>
      <c r="F3013" s="16"/>
      <c r="G3013" s="16">
        <v>0</v>
      </c>
      <c r="H3013" s="16"/>
      <c r="I3013" s="4"/>
      <c r="J3013" s="14"/>
      <c r="K3013" s="17" t="s">
        <v>64</v>
      </c>
      <c r="L3013" s="16"/>
      <c r="M3013" s="16">
        <f>2.32*(L2991+L2992-M2992)/100</f>
        <v>25.290783999999995</v>
      </c>
      <c r="N3013" s="16">
        <f>H3047+H3046+G3045</f>
        <v>0</v>
      </c>
      <c r="O3013" s="16">
        <f t="shared" si="957"/>
        <v>-100.02371200000002</v>
      </c>
      <c r="P3013" s="18">
        <f t="shared" si="958"/>
        <v>142.96628799999999</v>
      </c>
      <c r="Q3013" s="14"/>
      <c r="R3013" s="18"/>
      <c r="S3013" s="16">
        <f t="shared" si="959"/>
        <v>0</v>
      </c>
      <c r="T3013" s="18">
        <f t="shared" si="956"/>
        <v>52299.969999999994</v>
      </c>
      <c r="U3013" s="15" t="str">
        <f t="shared" si="960"/>
        <v>Telepass</v>
      </c>
    </row>
    <row r="3014" spans="1:21" ht="16.8" customHeight="1" x14ac:dyDescent="0.35">
      <c r="A3014" s="15"/>
      <c r="B3014" s="15"/>
      <c r="C3014" s="28" t="s">
        <v>65</v>
      </c>
      <c r="D3014" s="16">
        <v>0</v>
      </c>
      <c r="E3014" s="16"/>
      <c r="F3014" s="16"/>
      <c r="G3014" s="16">
        <v>0</v>
      </c>
      <c r="H3014" s="16"/>
      <c r="I3014" s="4"/>
      <c r="J3014" s="14"/>
      <c r="K3014" s="17"/>
      <c r="L3014" s="16"/>
      <c r="M3014" s="16"/>
      <c r="N3014" s="16" t="s">
        <v>66</v>
      </c>
      <c r="O3014" s="16">
        <f>T3048+AO3048</f>
        <v>53984.479999999989</v>
      </c>
      <c r="P3014" s="18"/>
      <c r="Q3014" s="14"/>
      <c r="R3014" s="18"/>
      <c r="S3014" s="16">
        <v>0</v>
      </c>
      <c r="T3014" s="18">
        <f t="shared" si="956"/>
        <v>52299.969999999994</v>
      </c>
      <c r="U3014" s="15" t="str">
        <f t="shared" si="960"/>
        <v>Pubblicità</v>
      </c>
    </row>
    <row r="3015" spans="1:21" ht="16.8" customHeight="1" x14ac:dyDescent="0.35">
      <c r="A3015" s="15"/>
      <c r="B3015" s="66"/>
      <c r="C3015" s="15" t="s">
        <v>145</v>
      </c>
      <c r="D3015" s="67"/>
      <c r="E3015" s="16">
        <v>0</v>
      </c>
      <c r="F3015" s="16"/>
      <c r="G3015" s="16">
        <v>0</v>
      </c>
      <c r="H3015" s="16"/>
      <c r="I3015" s="4"/>
      <c r="J3015" s="14"/>
      <c r="K3015" s="17" t="s">
        <v>205</v>
      </c>
      <c r="L3015" s="16"/>
      <c r="M3015" s="16">
        <v>44.79</v>
      </c>
      <c r="N3015" s="16" t="s">
        <v>68</v>
      </c>
      <c r="O3015" s="31">
        <f>L3039</f>
        <v>0</v>
      </c>
      <c r="P3015" s="32">
        <f>SUM(P2994:P3013)</f>
        <v>6162.3399999999992</v>
      </c>
      <c r="Q3015" s="14"/>
      <c r="R3015" s="18"/>
      <c r="S3015" s="16">
        <f>G3015</f>
        <v>0</v>
      </c>
      <c r="T3015" s="18">
        <f t="shared" si="956"/>
        <v>52299.969999999994</v>
      </c>
      <c r="U3015" s="15" t="str">
        <f t="shared" si="960"/>
        <v xml:space="preserve">PAG. STIP.           MARZIA </v>
      </c>
    </row>
    <row r="3016" spans="1:21" ht="16.8" customHeight="1" x14ac:dyDescent="0.35">
      <c r="A3016" s="15"/>
      <c r="B3016" s="15"/>
      <c r="C3016" s="15" t="s">
        <v>147</v>
      </c>
      <c r="D3016" s="16"/>
      <c r="E3016" s="16">
        <v>0</v>
      </c>
      <c r="F3016" s="16"/>
      <c r="G3016" s="16">
        <v>0</v>
      </c>
      <c r="H3016" s="16"/>
      <c r="I3016" s="4"/>
      <c r="J3016" s="14"/>
      <c r="K3016" s="17"/>
      <c r="L3016" s="16"/>
      <c r="M3016" s="16">
        <v>0</v>
      </c>
      <c r="N3016" s="16" t="s">
        <v>70</v>
      </c>
      <c r="O3016" s="16">
        <f>SUM(L3027:L3038)+L3041</f>
        <v>21686.989999999998</v>
      </c>
      <c r="P3016" s="33">
        <f>SUM(O2994:O3013)</f>
        <v>60236.709999999985</v>
      </c>
      <c r="Q3016" s="14"/>
      <c r="R3016" s="18"/>
      <c r="S3016" s="16">
        <f>G3016</f>
        <v>0</v>
      </c>
      <c r="T3016" s="18">
        <f t="shared" si="956"/>
        <v>52299.969999999994</v>
      </c>
      <c r="U3016" s="15" t="str">
        <f t="shared" si="960"/>
        <v xml:space="preserve">PAG. STIP.           DEBORAH </v>
      </c>
    </row>
    <row r="3017" spans="1:21" ht="16.8" customHeight="1" x14ac:dyDescent="0.35">
      <c r="A3017" s="15"/>
      <c r="B3017" s="15"/>
      <c r="C3017" s="15" t="s">
        <v>149</v>
      </c>
      <c r="D3017" s="16"/>
      <c r="E3017" s="16">
        <v>0</v>
      </c>
      <c r="F3017" s="16"/>
      <c r="G3017" s="16">
        <v>0</v>
      </c>
      <c r="H3017" s="16"/>
      <c r="I3017" s="4"/>
      <c r="J3017" s="14"/>
      <c r="K3017" s="17"/>
      <c r="L3017" s="16"/>
      <c r="M3017" s="16"/>
      <c r="N3017" s="16" t="s">
        <v>72</v>
      </c>
      <c r="O3017" s="34">
        <f>O2956+O2957-F3032-F3031</f>
        <v>5162.1099999999988</v>
      </c>
      <c r="P3017" s="35">
        <f>O2956+O2957+O3018-F3032-F3031-O3015-O3016</f>
        <v>-15434.76</v>
      </c>
      <c r="Q3017" s="14"/>
      <c r="R3017" s="18"/>
      <c r="S3017" s="16">
        <f>G3017</f>
        <v>0</v>
      </c>
      <c r="T3017" s="18">
        <f t="shared" si="956"/>
        <v>52299.969999999994</v>
      </c>
      <c r="U3017" s="15"/>
    </row>
    <row r="3018" spans="1:21" ht="16.8" customHeight="1" x14ac:dyDescent="0.35">
      <c r="A3018" s="15"/>
      <c r="B3018" s="15"/>
      <c r="C3018" s="15" t="s">
        <v>150</v>
      </c>
      <c r="D3018" s="16"/>
      <c r="E3018" s="16">
        <v>0</v>
      </c>
      <c r="F3018" s="16"/>
      <c r="G3018" s="16">
        <v>0</v>
      </c>
      <c r="H3018" s="16"/>
      <c r="I3018" s="4"/>
      <c r="J3018" s="14"/>
      <c r="K3018" s="6" t="s">
        <v>74</v>
      </c>
      <c r="L3018" s="3">
        <f>SUM(L2991:L3017)</f>
        <v>14295.98</v>
      </c>
      <c r="M3018" s="3">
        <f>SUM(M2991:M3017)</f>
        <v>1134.9099999999996</v>
      </c>
      <c r="N3018" s="16" t="s">
        <v>75</v>
      </c>
      <c r="O3018" s="16">
        <f>N2991-L2992</f>
        <v>1090.1199999999999</v>
      </c>
      <c r="P3018" s="18"/>
      <c r="Q3018" s="14"/>
      <c r="R3018" s="18"/>
      <c r="S3018" s="16">
        <f>G3018</f>
        <v>0</v>
      </c>
      <c r="T3018" s="18">
        <f t="shared" si="956"/>
        <v>52299.969999999994</v>
      </c>
      <c r="U3018" s="15" t="str">
        <f>C3018</f>
        <v xml:space="preserve">PAG. STIP.           STEFANIA  BONIFICO </v>
      </c>
    </row>
    <row r="3019" spans="1:21" ht="16.8" customHeight="1" x14ac:dyDescent="0.35">
      <c r="A3019" s="15"/>
      <c r="B3019" s="15"/>
      <c r="C3019" s="15" t="s">
        <v>76</v>
      </c>
      <c r="D3019" s="16"/>
      <c r="E3019" s="16"/>
      <c r="F3019" s="16"/>
      <c r="G3019" s="16">
        <v>0</v>
      </c>
      <c r="H3019" s="16"/>
      <c r="I3019" s="4"/>
      <c r="J3019" s="14"/>
      <c r="K3019" s="6" t="s">
        <v>32</v>
      </c>
      <c r="L3019" s="3">
        <f>L2959</f>
        <v>286797.62</v>
      </c>
      <c r="M3019" s="3">
        <f>M2959</f>
        <v>240449.94</v>
      </c>
      <c r="N3019" s="16" t="s">
        <v>77</v>
      </c>
      <c r="O3019" s="36">
        <f>(O3015+O3016)-(O2954+O2955)</f>
        <v>-5495.510000000002</v>
      </c>
      <c r="P3019" s="37">
        <f>O3018-O3019</f>
        <v>6585.6300000000019</v>
      </c>
      <c r="Q3019" s="14"/>
      <c r="R3019" s="18"/>
      <c r="S3019" s="16">
        <f>G3019</f>
        <v>0</v>
      </c>
      <c r="T3019" s="18">
        <f t="shared" si="956"/>
        <v>52299.969999999994</v>
      </c>
      <c r="U3019" s="15" t="str">
        <f>C3019</f>
        <v>Pagamento contributi impiegate</v>
      </c>
    </row>
    <row r="3020" spans="1:21" ht="16.8" customHeight="1" thickBot="1" x14ac:dyDescent="0.4">
      <c r="A3020" s="15"/>
      <c r="B3020" s="15"/>
      <c r="C3020" s="15" t="s">
        <v>78</v>
      </c>
      <c r="D3020" s="16">
        <f>SUM(G3015:G3019)+SUM(E3015:E3019)</f>
        <v>0</v>
      </c>
      <c r="E3020" s="16"/>
      <c r="F3020" s="16"/>
      <c r="G3020" s="16"/>
      <c r="H3020" s="16"/>
      <c r="I3020" s="4"/>
      <c r="J3020" s="14"/>
      <c r="K3020" s="6" t="s">
        <v>79</v>
      </c>
      <c r="L3020" s="3">
        <f>L3018+L3019</f>
        <v>301093.59999999998</v>
      </c>
      <c r="M3020" s="3">
        <f>M3018+M3019</f>
        <v>241584.85</v>
      </c>
      <c r="N3020" s="16" t="s">
        <v>80</v>
      </c>
      <c r="O3020" s="38">
        <f>O3017+O3018-O3019</f>
        <v>11747.740000000002</v>
      </c>
      <c r="P3020" s="39">
        <f>O3020-O3017</f>
        <v>6585.6300000000028</v>
      </c>
      <c r="Q3020" s="14"/>
      <c r="R3020" s="18"/>
      <c r="S3020" s="16">
        <v>0</v>
      </c>
      <c r="T3020" s="18">
        <f t="shared" si="956"/>
        <v>52299.969999999994</v>
      </c>
      <c r="U3020" s="15"/>
    </row>
    <row r="3021" spans="1:21" ht="16.8" customHeight="1" thickTop="1" thickBot="1" x14ac:dyDescent="0.4">
      <c r="A3021" s="15"/>
      <c r="B3021" s="15"/>
      <c r="C3021" s="15" t="s">
        <v>81</v>
      </c>
      <c r="D3021" s="16"/>
      <c r="E3021" s="16"/>
      <c r="F3021" s="16"/>
      <c r="G3021" s="16">
        <v>0</v>
      </c>
      <c r="H3021" s="16"/>
      <c r="I3021" s="4"/>
      <c r="J3021" s="14"/>
      <c r="K3021" s="6" t="s">
        <v>13</v>
      </c>
      <c r="L3021" s="3">
        <f>L3020-M3020</f>
        <v>59508.749999999971</v>
      </c>
      <c r="M3021" s="40"/>
      <c r="N3021" s="29" t="s">
        <v>82</v>
      </c>
      <c r="O3021" s="41">
        <f>O3014+O3015+O3016+O3022</f>
        <v>60236.709999999985</v>
      </c>
      <c r="P3021" s="18"/>
      <c r="Q3021" s="14"/>
      <c r="R3021" s="18"/>
      <c r="S3021" s="16">
        <f t="shared" ref="S3021:S3026" si="961">G3021</f>
        <v>0</v>
      </c>
      <c r="T3021" s="18">
        <f t="shared" si="956"/>
        <v>52299.969999999994</v>
      </c>
      <c r="U3021" s="15" t="str">
        <f t="shared" ref="U3021:U3026" si="962">C3021</f>
        <v>Pag. Bolletta Telecom  780820</v>
      </c>
    </row>
    <row r="3022" spans="1:21" ht="16.8" customHeight="1" thickTop="1" thickBot="1" x14ac:dyDescent="0.4">
      <c r="A3022" s="15"/>
      <c r="B3022" s="15"/>
      <c r="C3022" s="15" t="s">
        <v>83</v>
      </c>
      <c r="D3022" s="16"/>
      <c r="E3022" s="16"/>
      <c r="F3022" s="16"/>
      <c r="G3022" s="16">
        <v>0</v>
      </c>
      <c r="H3022" s="16"/>
      <c r="I3022" s="4"/>
      <c r="J3022" s="14"/>
      <c r="K3022" s="17"/>
      <c r="L3022" s="16"/>
      <c r="M3022" s="16"/>
      <c r="N3022" s="42" t="s">
        <v>84</v>
      </c>
      <c r="O3022" s="43">
        <f>P3016-O3015-O3016-O3014</f>
        <v>-15434.760000000002</v>
      </c>
      <c r="P3022" s="18"/>
      <c r="Q3022" s="14"/>
      <c r="R3022" s="18"/>
      <c r="S3022" s="16">
        <f t="shared" si="961"/>
        <v>0</v>
      </c>
      <c r="T3022" s="18">
        <f t="shared" si="956"/>
        <v>52299.969999999994</v>
      </c>
      <c r="U3022" s="15" t="str">
        <f t="shared" si="962"/>
        <v>Pag. Bolletta Telecom 780344</v>
      </c>
    </row>
    <row r="3023" spans="1:21" ht="16.8" customHeight="1" thickTop="1" x14ac:dyDescent="0.35">
      <c r="A3023" s="15"/>
      <c r="B3023" s="15"/>
      <c r="C3023" s="15" t="s">
        <v>85</v>
      </c>
      <c r="D3023" s="16">
        <f>SUM(G3021:G3023)</f>
        <v>0</v>
      </c>
      <c r="E3023" s="16"/>
      <c r="F3023" s="16"/>
      <c r="G3023" s="16">
        <v>0</v>
      </c>
      <c r="H3023" s="16"/>
      <c r="I3023" s="4"/>
      <c r="J3023" s="14"/>
      <c r="K3023" s="6" t="s">
        <v>86</v>
      </c>
      <c r="L3023" s="3">
        <f>N2962</f>
        <v>1277.45</v>
      </c>
      <c r="M3023" s="3">
        <v>0</v>
      </c>
      <c r="N3023" s="3">
        <f>SUM(L3023:M3023)</f>
        <v>1277.45</v>
      </c>
      <c r="O3023" s="44"/>
      <c r="P3023" s="18"/>
      <c r="Q3023" s="14"/>
      <c r="R3023" s="18"/>
      <c r="S3023" s="16">
        <f t="shared" si="961"/>
        <v>0</v>
      </c>
      <c r="T3023" s="18">
        <f t="shared" si="956"/>
        <v>52299.969999999994</v>
      </c>
      <c r="U3023" s="15" t="str">
        <f t="shared" si="962"/>
        <v>Pag. Bolletta Telecom</v>
      </c>
    </row>
    <row r="3024" spans="1:21" ht="16.8" customHeight="1" x14ac:dyDescent="0.35">
      <c r="A3024" s="15"/>
      <c r="B3024" s="15"/>
      <c r="C3024" s="15" t="s">
        <v>87</v>
      </c>
      <c r="D3024" s="16"/>
      <c r="E3024" s="16"/>
      <c r="F3024" s="16"/>
      <c r="G3024" s="16">
        <v>0</v>
      </c>
      <c r="H3024" s="16"/>
      <c r="I3024" s="4"/>
      <c r="J3024" s="14"/>
      <c r="K3024" s="6" t="s">
        <v>88</v>
      </c>
      <c r="L3024" s="3">
        <f>L2963</f>
        <v>0</v>
      </c>
      <c r="M3024" s="3">
        <f>H3031+G3031</f>
        <v>0</v>
      </c>
      <c r="N3024" s="45">
        <f>L3024+M3024</f>
        <v>0</v>
      </c>
      <c r="O3024" s="45">
        <f>BA3048+BG3048</f>
        <v>0</v>
      </c>
      <c r="P3024" s="18"/>
      <c r="Q3024" s="14"/>
      <c r="R3024" s="18"/>
      <c r="S3024" s="16">
        <f t="shared" si="961"/>
        <v>0</v>
      </c>
      <c r="T3024" s="18">
        <f t="shared" ref="T3024:T3055" si="963">(R3024-S3024)+T3023</f>
        <v>52299.969999999994</v>
      </c>
      <c r="U3024" s="15" t="str">
        <f t="shared" si="962"/>
        <v xml:space="preserve">PAG. BOLLETTA ENEL  </v>
      </c>
    </row>
    <row r="3025" spans="1:21" ht="16.8" customHeight="1" x14ac:dyDescent="0.35">
      <c r="A3025" s="15"/>
      <c r="B3025" s="15"/>
      <c r="C3025" s="15" t="s">
        <v>206</v>
      </c>
      <c r="D3025" s="16"/>
      <c r="E3025" s="16"/>
      <c r="F3025" s="16"/>
      <c r="G3025" s="16">
        <v>0</v>
      </c>
      <c r="H3025" s="16"/>
      <c r="I3025" s="4"/>
      <c r="J3025" s="14"/>
      <c r="K3025" s="6" t="s">
        <v>90</v>
      </c>
      <c r="L3025" s="3">
        <f>T3048+Z3048+AO3048+AU3048</f>
        <v>53984.479999999989</v>
      </c>
      <c r="M3025" s="16"/>
      <c r="N3025" s="16"/>
      <c r="O3025" s="16"/>
      <c r="P3025" s="18"/>
      <c r="Q3025" s="14"/>
      <c r="R3025" s="18"/>
      <c r="S3025" s="16">
        <f t="shared" si="961"/>
        <v>0</v>
      </c>
      <c r="T3025" s="18">
        <f t="shared" si="963"/>
        <v>52299.969999999994</v>
      </c>
      <c r="U3025" s="15" t="str">
        <f t="shared" si="962"/>
        <v>locazioni</v>
      </c>
    </row>
    <row r="3026" spans="1:21" ht="16.8" customHeight="1" x14ac:dyDescent="0.35">
      <c r="A3026" s="15"/>
      <c r="B3026" s="15"/>
      <c r="C3026" s="15" t="s">
        <v>91</v>
      </c>
      <c r="D3026" s="16"/>
      <c r="E3026" s="16"/>
      <c r="F3026" s="16"/>
      <c r="G3026" s="16">
        <v>0</v>
      </c>
      <c r="H3026" s="16"/>
      <c r="I3026" s="4"/>
      <c r="J3026" s="14"/>
      <c r="K3026" s="6" t="s">
        <v>92</v>
      </c>
      <c r="L3026" s="3"/>
      <c r="M3026" s="46" t="s">
        <v>93</v>
      </c>
      <c r="N3026" s="46"/>
      <c r="O3026" s="16"/>
      <c r="P3026" s="18"/>
      <c r="Q3026" s="14"/>
      <c r="R3026" s="18"/>
      <c r="S3026" s="16">
        <f t="shared" si="961"/>
        <v>0</v>
      </c>
      <c r="T3026" s="18">
        <f t="shared" si="963"/>
        <v>52299.969999999994</v>
      </c>
      <c r="U3026" s="15" t="str">
        <f t="shared" si="962"/>
        <v>Spese condominiali</v>
      </c>
    </row>
    <row r="3027" spans="1:21" ht="16.8" customHeight="1" x14ac:dyDescent="0.35">
      <c r="A3027" s="15"/>
      <c r="B3027" s="15"/>
      <c r="C3027" s="15" t="s">
        <v>94</v>
      </c>
      <c r="D3027" s="16">
        <f>SUM(G3021:G3026)</f>
        <v>0</v>
      </c>
      <c r="E3027" s="16"/>
      <c r="F3027" s="16"/>
      <c r="G3027" s="16"/>
      <c r="H3027" s="16"/>
      <c r="I3027" s="4"/>
      <c r="J3027" s="14"/>
      <c r="K3027" s="50" t="s">
        <v>152</v>
      </c>
      <c r="L3027" s="50">
        <v>114.5</v>
      </c>
      <c r="M3027" s="16" t="s">
        <v>26</v>
      </c>
      <c r="N3027" s="16" t="s">
        <v>27</v>
      </c>
      <c r="O3027" s="16"/>
      <c r="P3027" s="18"/>
      <c r="Q3027" s="14"/>
      <c r="R3027" s="18"/>
      <c r="S3027" s="16">
        <v>0</v>
      </c>
      <c r="T3027" s="18">
        <f t="shared" si="963"/>
        <v>52299.969999999994</v>
      </c>
      <c r="U3027" s="15"/>
    </row>
    <row r="3028" spans="1:21" ht="16.8" customHeight="1" x14ac:dyDescent="0.35">
      <c r="A3028" s="15"/>
      <c r="B3028" s="15"/>
      <c r="C3028" s="15" t="s">
        <v>97</v>
      </c>
      <c r="D3028" s="16"/>
      <c r="E3028" s="16"/>
      <c r="F3028" s="16"/>
      <c r="G3028" s="16">
        <v>0</v>
      </c>
      <c r="H3028" s="16"/>
      <c r="I3028" s="4"/>
      <c r="J3028" s="14"/>
      <c r="K3028" s="16" t="s">
        <v>95</v>
      </c>
      <c r="L3028" s="16">
        <f t="shared" ref="L3028:L3033" si="964">L2967+N2967-D3036</f>
        <v>6998</v>
      </c>
      <c r="M3028" s="30" t="s">
        <v>96</v>
      </c>
      <c r="N3028" s="30">
        <v>3910.99</v>
      </c>
      <c r="O3028" s="16"/>
      <c r="P3028" s="18"/>
      <c r="Q3028" s="14"/>
      <c r="R3028" s="18"/>
      <c r="S3028" s="16">
        <f>G3028</f>
        <v>0</v>
      </c>
      <c r="T3028" s="18">
        <f t="shared" si="963"/>
        <v>52299.969999999994</v>
      </c>
      <c r="U3028" s="15"/>
    </row>
    <row r="3029" spans="1:21" ht="16.8" customHeight="1" x14ac:dyDescent="0.35">
      <c r="A3029" s="15"/>
      <c r="B3029" s="15"/>
      <c r="C3029" s="15" t="s">
        <v>208</v>
      </c>
      <c r="D3029" s="16"/>
      <c r="E3029" s="16"/>
      <c r="F3029" s="16"/>
      <c r="G3029" s="16">
        <v>523.66</v>
      </c>
      <c r="H3029" s="16"/>
      <c r="I3029" s="4"/>
      <c r="J3029" s="14"/>
      <c r="K3029" s="25" t="s">
        <v>98</v>
      </c>
      <c r="L3029" s="16">
        <f t="shared" si="964"/>
        <v>0</v>
      </c>
      <c r="M3029" s="16" t="s">
        <v>99</v>
      </c>
      <c r="N3029" s="73">
        <v>1330</v>
      </c>
      <c r="O3029" s="16"/>
      <c r="P3029" s="18"/>
      <c r="Q3029" s="14"/>
      <c r="R3029" s="18"/>
      <c r="S3029" s="16">
        <f>G3029</f>
        <v>523.66</v>
      </c>
      <c r="T3029" s="18">
        <f t="shared" si="963"/>
        <v>51776.30999999999</v>
      </c>
      <c r="U3029" s="15" t="str">
        <f>C3029</f>
        <v>PAG. FATT. TROTTI PER AFFITTI DI SOMMA E LEGNANO</v>
      </c>
    </row>
    <row r="3030" spans="1:21" ht="16.8" customHeight="1" x14ac:dyDescent="0.35">
      <c r="A3030" s="15"/>
      <c r="B3030" s="15"/>
      <c r="C3030" s="64" t="s">
        <v>154</v>
      </c>
      <c r="D3030" s="16"/>
      <c r="E3030" s="16"/>
      <c r="F3030" s="16"/>
      <c r="G3030" s="16">
        <v>0</v>
      </c>
      <c r="H3030" s="16">
        <v>0</v>
      </c>
      <c r="I3030" s="4"/>
      <c r="J3030" s="14"/>
      <c r="K3030" s="16" t="s">
        <v>101</v>
      </c>
      <c r="L3030" s="16">
        <f t="shared" si="964"/>
        <v>3031</v>
      </c>
      <c r="M3030" s="16" t="s">
        <v>102</v>
      </c>
      <c r="N3030" s="16">
        <v>694.5</v>
      </c>
      <c r="O3030" s="16"/>
      <c r="P3030" s="18"/>
      <c r="Q3030" s="14"/>
      <c r="R3030" s="18"/>
      <c r="S3030" s="16">
        <f>G3030</f>
        <v>0</v>
      </c>
      <c r="T3030" s="18">
        <f t="shared" si="963"/>
        <v>51776.30999999999</v>
      </c>
      <c r="U3030" s="15" t="str">
        <f>C3030</f>
        <v>CASSA PREVIDENZA  AGENTI  + QUOTA GAA</v>
      </c>
    </row>
    <row r="3031" spans="1:21" ht="16.8" customHeight="1" x14ac:dyDescent="0.35">
      <c r="A3031" s="15"/>
      <c r="B3031" s="15"/>
      <c r="C3031" s="15" t="s">
        <v>209</v>
      </c>
      <c r="D3031" s="16"/>
      <c r="E3031" s="16"/>
      <c r="F3031" s="85">
        <v>1898.14</v>
      </c>
      <c r="G3031" s="16">
        <v>0</v>
      </c>
      <c r="H3031" s="16">
        <v>0</v>
      </c>
      <c r="I3031" s="4"/>
      <c r="J3031" s="14"/>
      <c r="K3031" s="16" t="s">
        <v>104</v>
      </c>
      <c r="L3031" s="16">
        <f t="shared" si="964"/>
        <v>0</v>
      </c>
      <c r="M3031" s="30" t="s">
        <v>105</v>
      </c>
      <c r="N3031" s="30">
        <v>0</v>
      </c>
      <c r="O3031" s="16"/>
      <c r="P3031" s="18"/>
      <c r="Q3031" s="14"/>
      <c r="R3031" s="18">
        <f>F3031</f>
        <v>1898.14</v>
      </c>
      <c r="S3031" s="16">
        <v>0</v>
      </c>
      <c r="T3031" s="18">
        <f t="shared" si="963"/>
        <v>53674.44999999999</v>
      </c>
      <c r="U3031" s="15"/>
    </row>
    <row r="3032" spans="1:21" ht="16.8" customHeight="1" x14ac:dyDescent="0.35">
      <c r="A3032" s="15"/>
      <c r="B3032" s="15"/>
      <c r="C3032" s="47" t="s">
        <v>210</v>
      </c>
      <c r="D3032" s="16"/>
      <c r="E3032" s="16"/>
      <c r="F3032" s="1">
        <v>310.02999999999997</v>
      </c>
      <c r="G3032" s="16">
        <v>0</v>
      </c>
      <c r="H3032" s="16"/>
      <c r="I3032" s="4"/>
      <c r="J3032" s="14"/>
      <c r="K3032" s="30" t="s">
        <v>107</v>
      </c>
      <c r="L3032" s="16">
        <f t="shared" si="964"/>
        <v>3238</v>
      </c>
      <c r="M3032" s="16" t="s">
        <v>108</v>
      </c>
      <c r="N3032" s="16">
        <v>1546</v>
      </c>
      <c r="O3032" s="16"/>
      <c r="P3032" s="18"/>
      <c r="Q3032" s="14"/>
      <c r="R3032" s="49">
        <f>F3032</f>
        <v>310.02999999999997</v>
      </c>
      <c r="S3032" s="16">
        <v>0</v>
      </c>
      <c r="T3032" s="18">
        <f t="shared" si="963"/>
        <v>53984.479999999989</v>
      </c>
      <c r="U3032" s="17" t="str">
        <f>C3032</f>
        <v>VERSAMENTO PROVV. UCA</v>
      </c>
    </row>
    <row r="3033" spans="1:21" ht="16.8" customHeight="1" x14ac:dyDescent="0.35">
      <c r="A3033" s="15"/>
      <c r="B3033" s="15"/>
      <c r="C3033" s="15" t="s">
        <v>112</v>
      </c>
      <c r="D3033" s="16"/>
      <c r="E3033" s="16"/>
      <c r="F3033" s="16"/>
      <c r="G3033" s="16">
        <v>0</v>
      </c>
      <c r="H3033" s="16"/>
      <c r="I3033" s="4"/>
      <c r="J3033" s="14"/>
      <c r="K3033" s="150" t="s">
        <v>110</v>
      </c>
      <c r="L3033" s="162">
        <f t="shared" si="964"/>
        <v>267</v>
      </c>
      <c r="M3033" s="123" t="s">
        <v>111</v>
      </c>
      <c r="N3033" s="152">
        <v>70</v>
      </c>
      <c r="O3033" s="16"/>
      <c r="P3033" s="18"/>
      <c r="Q3033" s="14"/>
      <c r="R3033" s="18"/>
      <c r="S3033" s="16">
        <f>G3033</f>
        <v>0</v>
      </c>
      <c r="T3033" s="18">
        <f t="shared" si="963"/>
        <v>53984.479999999989</v>
      </c>
      <c r="U3033" s="15" t="s">
        <v>113</v>
      </c>
    </row>
    <row r="3034" spans="1:21" ht="16.8" customHeight="1" x14ac:dyDescent="0.35">
      <c r="A3034" s="15"/>
      <c r="B3034" s="15"/>
      <c r="C3034" s="15" t="s">
        <v>114</v>
      </c>
      <c r="D3034" s="16"/>
      <c r="E3034" s="16"/>
      <c r="F3034" s="16">
        <v>0</v>
      </c>
      <c r="G3034" s="16">
        <v>0</v>
      </c>
      <c r="H3034" s="16"/>
      <c r="I3034" s="4"/>
      <c r="J3034" s="14"/>
      <c r="K3034" s="16"/>
      <c r="L3034" s="16"/>
      <c r="M3034" s="16"/>
      <c r="N3034" s="16">
        <v>0</v>
      </c>
      <c r="O3034" s="16"/>
      <c r="P3034" s="18"/>
      <c r="Q3034" s="14"/>
      <c r="R3034" s="18"/>
      <c r="S3034" s="16">
        <f>G3034</f>
        <v>0</v>
      </c>
      <c r="T3034" s="18">
        <f t="shared" si="963"/>
        <v>53984.479999999989</v>
      </c>
      <c r="U3034" s="15" t="str">
        <f>C3034</f>
        <v>PREL.  ACC. PER AMM-  GIGI</v>
      </c>
    </row>
    <row r="3035" spans="1:21" ht="16.8" customHeight="1" x14ac:dyDescent="0.35">
      <c r="A3035" s="15"/>
      <c r="B3035" s="15"/>
      <c r="C3035" s="15" t="s">
        <v>115</v>
      </c>
      <c r="D3035" s="16"/>
      <c r="E3035" s="16"/>
      <c r="F3035" s="16">
        <v>0</v>
      </c>
      <c r="G3035" s="16">
        <v>0</v>
      </c>
      <c r="H3035" s="16"/>
      <c r="I3035" s="4"/>
      <c r="J3035" s="14"/>
      <c r="K3035" s="16" t="s">
        <v>196</v>
      </c>
      <c r="L3035" s="16">
        <v>296</v>
      </c>
      <c r="M3035" s="16"/>
      <c r="N3035" s="16">
        <v>0</v>
      </c>
      <c r="O3035" s="16"/>
      <c r="P3035" s="18"/>
      <c r="Q3035" s="14"/>
      <c r="R3035" s="18">
        <v>0</v>
      </c>
      <c r="S3035" s="16">
        <f>G3035</f>
        <v>0</v>
      </c>
      <c r="T3035" s="18">
        <f t="shared" si="963"/>
        <v>53984.479999999989</v>
      </c>
      <c r="U3035" s="15" t="str">
        <f>C3035</f>
        <v>PREL.  ACC. PER AMM-. RENZO</v>
      </c>
    </row>
    <row r="3036" spans="1:21" ht="16.8" customHeight="1" x14ac:dyDescent="0.35">
      <c r="A3036" s="15"/>
      <c r="B3036" s="15"/>
      <c r="C3036" s="15" t="s">
        <v>506</v>
      </c>
      <c r="D3036" s="16">
        <v>0</v>
      </c>
      <c r="E3036" s="16"/>
      <c r="F3036" s="16">
        <v>0</v>
      </c>
      <c r="G3036" s="16"/>
      <c r="H3036" s="16"/>
      <c r="I3036" s="4"/>
      <c r="J3036" s="14"/>
      <c r="K3036" s="30" t="s">
        <v>198</v>
      </c>
      <c r="L3036" s="16">
        <v>100</v>
      </c>
      <c r="M3036" s="16"/>
      <c r="N3036" s="16">
        <v>0</v>
      </c>
      <c r="O3036" s="16"/>
      <c r="P3036" s="18"/>
      <c r="Q3036" s="14"/>
      <c r="R3036" s="18">
        <v>0</v>
      </c>
      <c r="S3036" s="16">
        <v>0</v>
      </c>
      <c r="T3036" s="18">
        <f t="shared" si="963"/>
        <v>53984.479999999989</v>
      </c>
      <c r="U3036" s="15"/>
    </row>
    <row r="3037" spans="1:21" ht="16.8" customHeight="1" x14ac:dyDescent="0.35">
      <c r="A3037" s="15"/>
      <c r="B3037" s="15"/>
      <c r="C3037" s="15" t="s">
        <v>507</v>
      </c>
      <c r="D3037" s="16">
        <v>0</v>
      </c>
      <c r="E3037" s="16"/>
      <c r="F3037" s="16">
        <v>0</v>
      </c>
      <c r="G3037" s="16"/>
      <c r="H3037" s="16">
        <v>0</v>
      </c>
      <c r="I3037" s="4"/>
      <c r="J3037" s="14"/>
      <c r="K3037" s="3" t="s">
        <v>199</v>
      </c>
      <c r="L3037" s="16">
        <v>100</v>
      </c>
      <c r="M3037" s="16"/>
      <c r="N3037" s="16">
        <v>0</v>
      </c>
      <c r="O3037" s="16"/>
      <c r="P3037" s="18"/>
      <c r="Q3037" s="14"/>
      <c r="R3037" s="18">
        <v>0</v>
      </c>
      <c r="S3037" s="16">
        <v>0</v>
      </c>
      <c r="T3037" s="18">
        <f t="shared" si="963"/>
        <v>53984.479999999989</v>
      </c>
      <c r="U3037" s="15"/>
    </row>
    <row r="3038" spans="1:21" ht="16.8" customHeight="1" x14ac:dyDescent="0.35">
      <c r="A3038" s="15"/>
      <c r="B3038" s="15"/>
      <c r="C3038" s="15" t="s">
        <v>508</v>
      </c>
      <c r="D3038" s="16">
        <v>0</v>
      </c>
      <c r="E3038" s="16"/>
      <c r="F3038" s="16">
        <v>0</v>
      </c>
      <c r="G3038" s="16"/>
      <c r="H3038" s="16"/>
      <c r="I3038" s="4"/>
      <c r="J3038" s="14"/>
      <c r="K3038" s="16" t="s">
        <v>118</v>
      </c>
      <c r="L3038" s="16">
        <v>-9</v>
      </c>
      <c r="M3038" s="16"/>
      <c r="N3038" s="16">
        <v>0</v>
      </c>
      <c r="O3038" s="16"/>
      <c r="P3038" s="18"/>
      <c r="Q3038" s="14"/>
      <c r="R3038" s="18">
        <v>0</v>
      </c>
      <c r="S3038" s="16">
        <v>0</v>
      </c>
      <c r="T3038" s="18">
        <f t="shared" si="963"/>
        <v>53984.479999999989</v>
      </c>
      <c r="U3038" s="15"/>
    </row>
    <row r="3039" spans="1:21" ht="16.8" customHeight="1" x14ac:dyDescent="0.35">
      <c r="A3039" s="15"/>
      <c r="B3039" s="15"/>
      <c r="C3039" s="15" t="s">
        <v>509</v>
      </c>
      <c r="D3039" s="16">
        <v>0</v>
      </c>
      <c r="E3039" s="16"/>
      <c r="F3039" s="16">
        <v>0</v>
      </c>
      <c r="G3039" s="16">
        <v>0</v>
      </c>
      <c r="H3039" s="16"/>
      <c r="I3039" s="4"/>
      <c r="J3039" s="14"/>
      <c r="K3039" s="17" t="s">
        <v>68</v>
      </c>
      <c r="L3039" s="51">
        <f>AI3048</f>
        <v>0</v>
      </c>
      <c r="M3039" s="16"/>
      <c r="N3039" s="16"/>
      <c r="O3039" s="16"/>
      <c r="P3039" s="18"/>
      <c r="Q3039" s="14"/>
      <c r="R3039" s="18">
        <v>0</v>
      </c>
      <c r="S3039" s="16">
        <v>0</v>
      </c>
      <c r="T3039" s="18">
        <f t="shared" si="963"/>
        <v>53984.479999999989</v>
      </c>
      <c r="U3039" s="15"/>
    </row>
    <row r="3040" spans="1:21" ht="16.8" customHeight="1" x14ac:dyDescent="0.35">
      <c r="A3040" s="15"/>
      <c r="B3040" s="15"/>
      <c r="C3040" s="68" t="s">
        <v>510</v>
      </c>
      <c r="D3040" s="16">
        <v>0</v>
      </c>
      <c r="E3040" s="16"/>
      <c r="F3040" s="16">
        <v>0</v>
      </c>
      <c r="G3040" s="16"/>
      <c r="H3040" s="16"/>
      <c r="I3040" s="18"/>
      <c r="J3040" s="14"/>
      <c r="K3040" s="17" t="s">
        <v>119</v>
      </c>
      <c r="L3040" s="16">
        <f>SUM(L3027:L3039)</f>
        <v>14135.5</v>
      </c>
      <c r="M3040" s="16"/>
      <c r="N3040" s="16"/>
      <c r="O3040" s="16"/>
      <c r="P3040" s="18"/>
      <c r="Q3040" s="14"/>
      <c r="R3040" s="18">
        <v>0</v>
      </c>
      <c r="S3040" s="16"/>
      <c r="T3040" s="18">
        <f t="shared" si="963"/>
        <v>53984.479999999989</v>
      </c>
      <c r="U3040" s="15"/>
    </row>
    <row r="3041" spans="1:21" ht="16.8" customHeight="1" x14ac:dyDescent="0.35">
      <c r="A3041" s="15"/>
      <c r="B3041" s="15"/>
      <c r="C3041" s="15" t="s">
        <v>175</v>
      </c>
      <c r="D3041" s="16"/>
      <c r="E3041" s="16"/>
      <c r="F3041" s="16">
        <v>49852.73</v>
      </c>
      <c r="G3041" s="85">
        <f>F3031</f>
        <v>1898.14</v>
      </c>
      <c r="H3041" s="16"/>
      <c r="I3041" s="4"/>
      <c r="J3041" s="14"/>
      <c r="K3041" s="17" t="s">
        <v>93</v>
      </c>
      <c r="L3041" s="16">
        <f>SUM(N3028:N3041)</f>
        <v>7551.49</v>
      </c>
      <c r="M3041" s="44"/>
      <c r="N3041" s="16"/>
      <c r="O3041" s="16"/>
      <c r="P3041" s="18"/>
      <c r="Q3041" s="14"/>
      <c r="R3041" s="18">
        <v>0</v>
      </c>
      <c r="S3041" s="16"/>
      <c r="T3041" s="18">
        <f t="shared" si="963"/>
        <v>53984.479999999989</v>
      </c>
      <c r="U3041" s="15"/>
    </row>
    <row r="3042" spans="1:21" ht="16.8" customHeight="1" x14ac:dyDescent="0.35">
      <c r="A3042" s="15"/>
      <c r="B3042" s="15"/>
      <c r="C3042" s="47" t="s">
        <v>120</v>
      </c>
      <c r="D3042" s="16"/>
      <c r="E3042" s="16"/>
      <c r="F3042" s="16">
        <v>0</v>
      </c>
      <c r="G3042" s="1">
        <f>F3032</f>
        <v>310.02999999999997</v>
      </c>
      <c r="H3042" s="16">
        <f>G3042-D2933-D2934-D2936</f>
        <v>-667.06999999999994</v>
      </c>
      <c r="I3042" s="4"/>
      <c r="J3042" s="14"/>
      <c r="K3042" s="53">
        <f>A2991</f>
        <v>45356</v>
      </c>
      <c r="L3042" s="3">
        <f>D2991+D2992-E2996+D2993-E2993+D2996-E2991+B2994</f>
        <v>14295.98</v>
      </c>
      <c r="M3042" s="3"/>
      <c r="N3042" s="3"/>
      <c r="O3042" s="16"/>
      <c r="P3042" s="18"/>
      <c r="Q3042" s="14"/>
      <c r="R3042" s="18"/>
      <c r="S3042" s="16"/>
      <c r="T3042" s="18">
        <f t="shared" si="963"/>
        <v>53984.479999999989</v>
      </c>
      <c r="U3042" s="15"/>
    </row>
    <row r="3043" spans="1:21" ht="16.8" customHeight="1" x14ac:dyDescent="0.35">
      <c r="A3043" s="15"/>
      <c r="B3043" s="15"/>
      <c r="C3043" s="15" t="s">
        <v>121</v>
      </c>
      <c r="D3043" s="16"/>
      <c r="E3043" s="16">
        <v>0</v>
      </c>
      <c r="F3043" s="16">
        <v>0</v>
      </c>
      <c r="G3043" s="16">
        <v>0</v>
      </c>
      <c r="H3043" s="16"/>
      <c r="I3043" s="4"/>
      <c r="J3043" s="14"/>
      <c r="K3043" s="17"/>
      <c r="L3043" s="16"/>
      <c r="M3043" s="16"/>
      <c r="N3043" s="16"/>
      <c r="O3043" s="16"/>
      <c r="P3043" s="18"/>
      <c r="Q3043" s="14"/>
      <c r="R3043" s="18"/>
      <c r="S3043" s="16">
        <f>G3043</f>
        <v>0</v>
      </c>
      <c r="T3043" s="18">
        <f t="shared" si="963"/>
        <v>53984.479999999989</v>
      </c>
      <c r="U3043" s="15" t="str">
        <f>C3043</f>
        <v>Spese manutenzione auto</v>
      </c>
    </row>
    <row r="3044" spans="1:21" ht="16.8" customHeight="1" x14ac:dyDescent="0.35">
      <c r="A3044" s="15"/>
      <c r="B3044" s="15"/>
      <c r="C3044" s="15" t="s">
        <v>122</v>
      </c>
      <c r="D3044" s="16">
        <v>0</v>
      </c>
      <c r="E3044" s="16"/>
      <c r="F3044" s="16">
        <v>0</v>
      </c>
      <c r="G3044" s="16">
        <v>0</v>
      </c>
      <c r="H3044" s="16"/>
      <c r="I3044" s="4"/>
      <c r="J3044" s="14"/>
      <c r="K3044" s="17"/>
      <c r="L3044" s="16">
        <v>0</v>
      </c>
      <c r="M3044" s="16"/>
      <c r="N3044" s="16"/>
      <c r="O3044" s="16"/>
      <c r="P3044" s="18"/>
      <c r="Q3044" s="14"/>
      <c r="R3044" s="18"/>
      <c r="S3044" s="16">
        <v>0</v>
      </c>
      <c r="T3044" s="18">
        <f t="shared" si="963"/>
        <v>53984.479999999989</v>
      </c>
      <c r="U3044" s="15" t="str">
        <f>C3044</f>
        <v>Spese alberghi etc</v>
      </c>
    </row>
    <row r="3045" spans="1:21" ht="16.8" customHeight="1" x14ac:dyDescent="0.35">
      <c r="A3045" s="15"/>
      <c r="B3045" s="15"/>
      <c r="C3045" s="15"/>
      <c r="D3045" s="16">
        <f>SUM(G3043:G3045)</f>
        <v>0</v>
      </c>
      <c r="E3045" s="16">
        <v>0</v>
      </c>
      <c r="F3045" s="16"/>
      <c r="G3045" s="16">
        <v>0</v>
      </c>
      <c r="H3045" s="16"/>
      <c r="I3045" s="4"/>
      <c r="J3045" s="14"/>
      <c r="K3045" s="6" t="s">
        <v>123</v>
      </c>
      <c r="L3045" s="3">
        <f>SUM(L3025:L3039)+N3024+L3041+L3042</f>
        <v>89967.449999999983</v>
      </c>
      <c r="M3045" s="3">
        <f>SUM(O2994:O3013)+N3023</f>
        <v>61514.159999999982</v>
      </c>
      <c r="N3045" s="16"/>
      <c r="O3045" s="16"/>
      <c r="P3045" s="18"/>
      <c r="Q3045" s="14"/>
      <c r="R3045" s="18"/>
      <c r="S3045" s="16">
        <v>0</v>
      </c>
      <c r="T3045" s="18">
        <f t="shared" si="963"/>
        <v>53984.479999999989</v>
      </c>
      <c r="U3045" s="15"/>
    </row>
    <row r="3046" spans="1:21" ht="16.8" customHeight="1" x14ac:dyDescent="0.35">
      <c r="A3046" s="15"/>
      <c r="B3046" s="15"/>
      <c r="C3046" s="64" t="s">
        <v>211</v>
      </c>
      <c r="D3046" s="16"/>
      <c r="E3046" s="16">
        <v>0</v>
      </c>
      <c r="F3046" s="16"/>
      <c r="G3046" s="16">
        <v>0</v>
      </c>
      <c r="H3046" s="16">
        <v>0</v>
      </c>
      <c r="I3046" s="84">
        <f>I3048-I2997</f>
        <v>-30521.91</v>
      </c>
      <c r="J3046" s="14"/>
      <c r="K3046" s="6" t="s">
        <v>124</v>
      </c>
      <c r="L3046" s="3">
        <f>L3045-M3045</f>
        <v>28453.29</v>
      </c>
      <c r="M3046" s="16"/>
      <c r="N3046" s="16"/>
      <c r="O3046" s="16"/>
      <c r="P3046" s="18"/>
      <c r="Q3046" s="14"/>
      <c r="R3046" s="18"/>
      <c r="S3046" s="16">
        <v>0</v>
      </c>
      <c r="T3046" s="18">
        <f t="shared" si="963"/>
        <v>53984.479999999989</v>
      </c>
      <c r="U3046" s="15"/>
    </row>
    <row r="3047" spans="1:21" ht="16.8" customHeight="1" x14ac:dyDescent="0.35">
      <c r="A3047" s="15"/>
      <c r="B3047" s="15"/>
      <c r="C3047" s="64" t="s">
        <v>200</v>
      </c>
      <c r="D3047" s="16"/>
      <c r="E3047" s="16"/>
      <c r="F3047" s="16"/>
      <c r="G3047" s="16">
        <v>44.79</v>
      </c>
      <c r="H3047" s="16">
        <v>0</v>
      </c>
      <c r="I3047" s="4"/>
      <c r="J3047" s="14"/>
      <c r="K3047" s="6" t="s">
        <v>35</v>
      </c>
      <c r="L3047" s="55">
        <f>D3048+E3048+A3048+B3048+B2995</f>
        <v>59508.750000000015</v>
      </c>
      <c r="M3047" s="16"/>
      <c r="N3047" s="16"/>
      <c r="O3047" s="56"/>
      <c r="P3047" s="18"/>
      <c r="Q3047" s="14"/>
      <c r="R3047" s="18"/>
      <c r="S3047" s="16">
        <v>0</v>
      </c>
      <c r="T3047" s="18">
        <f t="shared" si="963"/>
        <v>53984.479999999989</v>
      </c>
      <c r="U3047" s="15"/>
    </row>
    <row r="3048" spans="1:21" ht="16.8" customHeight="1" x14ac:dyDescent="0.35">
      <c r="A3048" s="92">
        <f>D2993-D2995+A2987-E2993</f>
        <v>5539.0800000000017</v>
      </c>
      <c r="B3048" s="44">
        <f>D2996-D2998+B2987</f>
        <v>1531.64</v>
      </c>
      <c r="C3048" s="57" t="s">
        <v>127</v>
      </c>
      <c r="D3048" s="44">
        <f>D2991-D2994-E2991+D2987</f>
        <v>45670.950000000012</v>
      </c>
      <c r="E3048" s="44">
        <f>D2992-D2997+E2987-G3047</f>
        <v>3989.37</v>
      </c>
      <c r="F3048" s="72">
        <f>D2994+D2995+D2997+F2987-E2995</f>
        <v>2067.2199999999998</v>
      </c>
      <c r="G3048" s="81">
        <f>D2994+D2995-E2995+D2997+G2987</f>
        <v>2067.2199999999998</v>
      </c>
      <c r="H3048" s="44">
        <f>G3042+G3041+H2987</f>
        <v>31499.010000000002</v>
      </c>
      <c r="I3048" s="79">
        <f>G3048-H3048</f>
        <v>-29431.79</v>
      </c>
      <c r="J3048" s="58"/>
      <c r="K3048" s="6" t="s">
        <v>128</v>
      </c>
      <c r="L3048" s="3">
        <f>L3046-L3047</f>
        <v>-31055.460000000014</v>
      </c>
      <c r="M3048" s="27" t="s">
        <v>168</v>
      </c>
      <c r="N3048" s="27">
        <f>O3048-L3047</f>
        <v>-23639.900000000016</v>
      </c>
      <c r="O3048" s="44">
        <f>Z3048+AU3048+N3024+SUM(L3027:L3038)+SUM(N3028:N3038)+L3042-D2994-D2997-D2993+E2995</f>
        <v>35868.85</v>
      </c>
      <c r="P3048" s="18"/>
      <c r="Q3048" s="58"/>
      <c r="R3048" s="59"/>
      <c r="S3048" s="44"/>
      <c r="T3048" s="59">
        <f t="shared" si="963"/>
        <v>53984.479999999989</v>
      </c>
      <c r="U3048" s="57"/>
    </row>
    <row r="3051" spans="1:21" ht="16.8" customHeight="1" x14ac:dyDescent="0.35">
      <c r="A3051" s="2" t="s">
        <v>0</v>
      </c>
      <c r="B3051" s="2"/>
      <c r="C3051" s="2" t="s">
        <v>2</v>
      </c>
      <c r="D3051" s="3" t="s">
        <v>3</v>
      </c>
      <c r="E3051" s="3" t="s">
        <v>4</v>
      </c>
      <c r="F3051" s="3" t="s">
        <v>5</v>
      </c>
      <c r="G3051" s="3" t="s">
        <v>6</v>
      </c>
      <c r="H3051" s="102" t="s">
        <v>24</v>
      </c>
      <c r="I3051" s="76"/>
      <c r="J3051" s="5" t="s">
        <v>0</v>
      </c>
      <c r="K3051" s="6" t="s">
        <v>2</v>
      </c>
      <c r="L3051" s="3" t="s">
        <v>8</v>
      </c>
      <c r="M3051" s="3" t="s">
        <v>9</v>
      </c>
      <c r="N3051" s="3" t="s">
        <v>10</v>
      </c>
      <c r="O3051" s="3" t="s">
        <v>11</v>
      </c>
      <c r="P3051" s="3" t="s">
        <v>12</v>
      </c>
      <c r="Q3051" s="5" t="s">
        <v>0</v>
      </c>
      <c r="R3051" s="3" t="s">
        <v>8</v>
      </c>
      <c r="S3051" s="3" t="s">
        <v>9</v>
      </c>
      <c r="T3051" s="3" t="s">
        <v>13</v>
      </c>
      <c r="U3051" s="2" t="s">
        <v>14</v>
      </c>
    </row>
    <row r="3052" spans="1:21" ht="16.8" customHeight="1" x14ac:dyDescent="0.35">
      <c r="A3052" s="14">
        <v>45357</v>
      </c>
      <c r="B3052" s="15" t="s">
        <v>173</v>
      </c>
      <c r="C3052" s="15" t="s">
        <v>177</v>
      </c>
      <c r="D3052" s="16">
        <v>8736</v>
      </c>
      <c r="E3052" s="16">
        <v>80</v>
      </c>
      <c r="F3052" s="16"/>
      <c r="G3052" s="16"/>
      <c r="H3052" s="103"/>
      <c r="I3052" s="4"/>
      <c r="J3052" s="14">
        <f>A3052</f>
        <v>45357</v>
      </c>
      <c r="K3052" s="17" t="s">
        <v>24</v>
      </c>
      <c r="L3052" s="16">
        <f>D3055+D3058+D3056+D3059</f>
        <v>96.53</v>
      </c>
      <c r="M3052" s="16"/>
      <c r="N3052" s="82">
        <f>L3052+L3053-M3053</f>
        <v>96.53</v>
      </c>
      <c r="O3052" s="80">
        <f>D3055+D3058+D3056-E3056-E3055+O2991</f>
        <v>5808.94</v>
      </c>
      <c r="P3052" s="18"/>
      <c r="Q3052" s="14">
        <f>J3052</f>
        <v>45357</v>
      </c>
      <c r="R3052" s="18"/>
      <c r="S3052" s="16"/>
      <c r="T3052" s="18">
        <f>T3048</f>
        <v>53984.479999999989</v>
      </c>
      <c r="U3052" s="15"/>
    </row>
    <row r="3053" spans="1:21" ht="16.8" customHeight="1" x14ac:dyDescent="0.35">
      <c r="A3053" s="15"/>
      <c r="B3053" s="15"/>
      <c r="C3053" s="15" t="s">
        <v>179</v>
      </c>
      <c r="D3053" s="16">
        <v>1364.48</v>
      </c>
      <c r="E3053" s="16"/>
      <c r="F3053" s="16"/>
      <c r="G3053" s="16"/>
      <c r="H3053" s="103" t="s">
        <v>34</v>
      </c>
      <c r="I3053" s="4"/>
      <c r="J3053" s="14"/>
      <c r="K3053" s="17" t="s">
        <v>30</v>
      </c>
      <c r="L3053" s="16">
        <v>0</v>
      </c>
      <c r="M3053" s="16">
        <f>E3056</f>
        <v>0</v>
      </c>
      <c r="N3053" s="16"/>
      <c r="O3053" s="16"/>
      <c r="P3053" s="18"/>
      <c r="Q3053" s="14"/>
      <c r="R3053" s="18"/>
      <c r="S3053" s="16"/>
      <c r="T3053" s="18">
        <f t="shared" ref="T3053:T3084" si="965">(R3053-S3053)+T3052</f>
        <v>53984.479999999989</v>
      </c>
      <c r="U3053" s="15"/>
    </row>
    <row r="3054" spans="1:21" ht="16.8" customHeight="1" x14ac:dyDescent="0.35">
      <c r="A3054" s="15"/>
      <c r="B3054" s="15"/>
      <c r="C3054" s="15" t="s">
        <v>398</v>
      </c>
      <c r="D3054" s="16">
        <v>1254</v>
      </c>
      <c r="E3054" s="16">
        <v>976</v>
      </c>
      <c r="F3054" s="16"/>
      <c r="G3054" s="16"/>
      <c r="H3054" s="103">
        <f>D3055+H2993</f>
        <v>3397.3999999999996</v>
      </c>
      <c r="I3054" s="4"/>
      <c r="J3054" s="14"/>
      <c r="K3054" s="17" t="s">
        <v>35</v>
      </c>
      <c r="L3054" s="16">
        <f>D3052+D3053+D3054+D3057-D3055-D3056-D3058-D3059-E3054-E3052</f>
        <v>10217.279999999999</v>
      </c>
      <c r="M3054" s="16">
        <v>0</v>
      </c>
      <c r="N3054" s="16"/>
      <c r="O3054" s="16">
        <v>0</v>
      </c>
      <c r="P3054" s="18"/>
      <c r="Q3054" s="14"/>
      <c r="R3054" s="18"/>
      <c r="S3054" s="16"/>
      <c r="T3054" s="18">
        <f t="shared" si="965"/>
        <v>53984.479999999989</v>
      </c>
      <c r="U3054" s="15"/>
    </row>
    <row r="3055" spans="1:21" ht="16.8" customHeight="1" x14ac:dyDescent="0.35">
      <c r="A3055" s="15"/>
      <c r="B3055" s="15">
        <v>-2778.71</v>
      </c>
      <c r="C3055" s="15" t="s">
        <v>178</v>
      </c>
      <c r="D3055" s="16">
        <v>25.7</v>
      </c>
      <c r="E3055" s="16"/>
      <c r="F3055" s="16"/>
      <c r="G3055" s="16"/>
      <c r="H3055" s="103" t="s">
        <v>40</v>
      </c>
      <c r="I3055" s="4"/>
      <c r="J3055" s="14"/>
      <c r="K3055" s="17" t="str">
        <f>C3094</f>
        <v>TASSE</v>
      </c>
      <c r="L3055" s="16"/>
      <c r="M3055" s="16">
        <f>10*(L3052+L3053-M3053)/100</f>
        <v>9.6529999999999987</v>
      </c>
      <c r="N3055" s="16">
        <f>G3094</f>
        <v>0</v>
      </c>
      <c r="O3055" s="16">
        <f t="shared" ref="O3055:O3074" si="966">O2994+M3055-N3055</f>
        <v>19494.787</v>
      </c>
      <c r="P3055" s="18">
        <f t="shared" ref="P3055:P3074" si="967">P2994+M3055</f>
        <v>625.88699999999994</v>
      </c>
      <c r="Q3055" s="14"/>
      <c r="R3055" s="18"/>
      <c r="S3055" s="16"/>
      <c r="T3055" s="18">
        <f t="shared" si="965"/>
        <v>53984.479999999989</v>
      </c>
      <c r="U3055" s="15"/>
    </row>
    <row r="3056" spans="1:21" ht="16.8" customHeight="1" x14ac:dyDescent="0.35">
      <c r="A3056" s="15"/>
      <c r="B3056" s="16">
        <f>B3055+B2995</f>
        <v>-1</v>
      </c>
      <c r="C3056" s="15" t="s">
        <v>399</v>
      </c>
      <c r="D3056" s="16">
        <v>57.5</v>
      </c>
      <c r="E3056" s="16">
        <v>0</v>
      </c>
      <c r="F3056" s="16"/>
      <c r="G3056" s="16"/>
      <c r="H3056" s="103">
        <f>D3056+H2995</f>
        <v>2362.5100000000002</v>
      </c>
      <c r="I3056" s="4"/>
      <c r="J3056" s="14"/>
      <c r="K3056" s="17" t="str">
        <f>C3064</f>
        <v>TOT. PAG. PRODUTTORI</v>
      </c>
      <c r="L3056" s="16"/>
      <c r="M3056" s="16">
        <f>8.37*(L3052+L3053-M3053)/100</f>
        <v>8.0795609999999982</v>
      </c>
      <c r="N3056" s="16">
        <f>D3064</f>
        <v>0</v>
      </c>
      <c r="O3056" s="16">
        <f t="shared" si="966"/>
        <v>-20943.462581000003</v>
      </c>
      <c r="P3056" s="18">
        <f t="shared" si="967"/>
        <v>523.86741899999993</v>
      </c>
      <c r="Q3056" s="14"/>
      <c r="R3056" s="18"/>
      <c r="S3056" s="16"/>
      <c r="T3056" s="18">
        <f t="shared" si="965"/>
        <v>53984.479999999989</v>
      </c>
      <c r="U3056" s="15"/>
    </row>
    <row r="3057" spans="1:21" ht="16.8" customHeight="1" x14ac:dyDescent="0.35">
      <c r="A3057" s="15"/>
      <c r="B3057" s="15"/>
      <c r="C3057" s="15" t="s">
        <v>183</v>
      </c>
      <c r="D3057" s="16">
        <v>15.33</v>
      </c>
      <c r="E3057" s="16">
        <v>0</v>
      </c>
      <c r="F3057" s="16"/>
      <c r="G3057" s="16"/>
      <c r="H3057" s="103" t="s">
        <v>44</v>
      </c>
      <c r="I3057" s="77" t="s">
        <v>181</v>
      </c>
      <c r="J3057" s="14"/>
      <c r="K3057" s="15" t="str">
        <f>C3081</f>
        <v>TOT. PAG. IMPIEGATE</v>
      </c>
      <c r="L3057" s="16"/>
      <c r="M3057" s="16">
        <f>15.35*(L3052+L3053-M3053)/100</f>
        <v>14.817354999999999</v>
      </c>
      <c r="N3057" s="16">
        <f>D3081</f>
        <v>0</v>
      </c>
      <c r="O3057" s="16">
        <f t="shared" si="966"/>
        <v>-5763.253455</v>
      </c>
      <c r="P3057" s="18">
        <f t="shared" si="967"/>
        <v>960.73654499999986</v>
      </c>
      <c r="Q3057" s="14"/>
      <c r="R3057" s="18"/>
      <c r="S3057" s="16"/>
      <c r="T3057" s="18">
        <f t="shared" si="965"/>
        <v>53984.479999999989</v>
      </c>
      <c r="U3057" s="15"/>
    </row>
    <row r="3058" spans="1:21" ht="16.8" customHeight="1" x14ac:dyDescent="0.35">
      <c r="A3058" s="15"/>
      <c r="B3058" s="15" t="s">
        <v>42</v>
      </c>
      <c r="C3058" s="15" t="s">
        <v>182</v>
      </c>
      <c r="D3058" s="16">
        <v>0</v>
      </c>
      <c r="E3058" s="16"/>
      <c r="F3058" s="16"/>
      <c r="G3058" s="16"/>
      <c r="H3058" s="103">
        <f>D3058+H2997</f>
        <v>23.73</v>
      </c>
      <c r="I3058" s="78">
        <f>D3055+D3056-E3056+D3058</f>
        <v>83.2</v>
      </c>
      <c r="J3058" s="14"/>
      <c r="K3058" s="15" t="s">
        <v>45</v>
      </c>
      <c r="L3058" s="16"/>
      <c r="M3058" s="16">
        <f>2.6*(L3052+L3053-M3053)/100</f>
        <v>2.5097800000000001</v>
      </c>
      <c r="N3058" s="16">
        <f>D3069</f>
        <v>0</v>
      </c>
      <c r="O3058" s="16">
        <f t="shared" si="966"/>
        <v>5153.930620000001</v>
      </c>
      <c r="P3058" s="18">
        <f t="shared" si="967"/>
        <v>162.73062000000002</v>
      </c>
      <c r="Q3058" s="14"/>
      <c r="R3058" s="18"/>
      <c r="S3058" s="16"/>
      <c r="T3058" s="18">
        <f t="shared" si="965"/>
        <v>53984.479999999989</v>
      </c>
      <c r="U3058" s="15"/>
    </row>
    <row r="3059" spans="1:21" ht="16.8" customHeight="1" x14ac:dyDescent="0.35">
      <c r="A3059" s="15"/>
      <c r="B3059" s="15"/>
      <c r="C3059" s="15" t="s">
        <v>183</v>
      </c>
      <c r="D3059" s="16">
        <v>13.33</v>
      </c>
      <c r="E3059" s="16"/>
      <c r="F3059" s="16"/>
      <c r="G3059" s="16">
        <v>0</v>
      </c>
      <c r="H3059" s="103" t="s">
        <v>49</v>
      </c>
      <c r="I3059" s="4"/>
      <c r="J3059" s="14"/>
      <c r="K3059" s="15" t="s">
        <v>47</v>
      </c>
      <c r="L3059" s="16"/>
      <c r="M3059" s="16">
        <f>2.6*(L3052+L3053-M3053)/100</f>
        <v>2.5097800000000001</v>
      </c>
      <c r="N3059" s="16">
        <f>G3070+H3070</f>
        <v>4.25</v>
      </c>
      <c r="O3059" s="16">
        <f t="shared" si="966"/>
        <v>4977.390620000001</v>
      </c>
      <c r="P3059" s="18">
        <f t="shared" si="967"/>
        <v>162.73062000000002</v>
      </c>
      <c r="Q3059" s="14"/>
      <c r="R3059" s="18"/>
      <c r="S3059" s="16">
        <f>G3059</f>
        <v>0</v>
      </c>
      <c r="T3059" s="18">
        <f t="shared" si="965"/>
        <v>53984.479999999989</v>
      </c>
      <c r="U3059" s="15" t="str">
        <f>C3059</f>
        <v>Provvigioni TUTELA LEGALE</v>
      </c>
    </row>
    <row r="3060" spans="1:21" ht="16.8" customHeight="1" x14ac:dyDescent="0.35">
      <c r="A3060" s="15"/>
      <c r="B3060" s="15"/>
      <c r="C3060" s="15" t="s">
        <v>184</v>
      </c>
      <c r="D3060" s="16"/>
      <c r="E3060" s="16"/>
      <c r="F3060" s="16"/>
      <c r="G3060" s="16">
        <v>0</v>
      </c>
      <c r="H3060" s="103">
        <f>D3059+H2999</f>
        <v>449.93</v>
      </c>
      <c r="I3060" s="4"/>
      <c r="J3060" s="14"/>
      <c r="K3060" s="15" t="s">
        <v>50</v>
      </c>
      <c r="L3060" s="16"/>
      <c r="M3060" s="16">
        <f>0.46*(L3052+L3053-M3053)/100</f>
        <v>0.44403800000000004</v>
      </c>
      <c r="N3060" s="16">
        <f>G3074</f>
        <v>0</v>
      </c>
      <c r="O3060" s="16">
        <f t="shared" si="966"/>
        <v>911.85080199999993</v>
      </c>
      <c r="P3060" s="18">
        <f t="shared" si="967"/>
        <v>28.790801999999999</v>
      </c>
      <c r="Q3060" s="14"/>
      <c r="R3060" s="18"/>
      <c r="S3060" s="16">
        <f>G3060</f>
        <v>0</v>
      </c>
      <c r="T3060" s="18">
        <f t="shared" si="965"/>
        <v>53984.479999999989</v>
      </c>
      <c r="U3060" s="15" t="str">
        <f>C3060</f>
        <v xml:space="preserve">PAG. PROVV. SILVIO CATTANEO MESE DI </v>
      </c>
    </row>
    <row r="3061" spans="1:21" ht="16.8" customHeight="1" x14ac:dyDescent="0.35">
      <c r="A3061" s="15"/>
      <c r="B3061" s="15"/>
      <c r="C3061" s="15" t="s">
        <v>185</v>
      </c>
      <c r="D3061" s="16"/>
      <c r="E3061" s="16"/>
      <c r="F3061" s="16"/>
      <c r="G3061" s="16">
        <v>0</v>
      </c>
      <c r="H3061" s="103"/>
      <c r="I3061" s="4"/>
      <c r="J3061" s="14"/>
      <c r="K3061" s="15" t="s">
        <v>52</v>
      </c>
      <c r="L3061" s="16"/>
      <c r="M3061" s="16">
        <f>0.28*(L3052+L3053-M3053)/100</f>
        <v>0.27028400000000002</v>
      </c>
      <c r="N3061" s="16">
        <f>D3084</f>
        <v>0</v>
      </c>
      <c r="O3061" s="16">
        <f t="shared" si="966"/>
        <v>555.03483599999993</v>
      </c>
      <c r="P3061" s="18">
        <f t="shared" si="967"/>
        <v>17.524836000000001</v>
      </c>
      <c r="Q3061" s="14"/>
      <c r="R3061" s="18"/>
      <c r="S3061" s="16">
        <f>G3061</f>
        <v>0</v>
      </c>
      <c r="T3061" s="18">
        <f t="shared" si="965"/>
        <v>53984.479999999989</v>
      </c>
      <c r="U3061" s="15" t="str">
        <f>C3061</f>
        <v>PAG. PROVV. AMICONE RENZO MESE DI</v>
      </c>
    </row>
    <row r="3062" spans="1:21" ht="16.8" customHeight="1" x14ac:dyDescent="0.35">
      <c r="A3062" s="15"/>
      <c r="B3062" s="15"/>
      <c r="C3062" s="15" t="s">
        <v>186</v>
      </c>
      <c r="D3062" s="16"/>
      <c r="E3062" s="16"/>
      <c r="F3062" s="16"/>
      <c r="G3062" s="16">
        <v>0</v>
      </c>
      <c r="H3062" s="103"/>
      <c r="I3062" s="4"/>
      <c r="J3062" s="14"/>
      <c r="K3062" s="15" t="str">
        <f>C3072</f>
        <v>Materiale pulizia</v>
      </c>
      <c r="L3062" s="16"/>
      <c r="M3062" s="16">
        <f>0.28*(L3052+L3053-M3053)/100</f>
        <v>0.27028400000000002</v>
      </c>
      <c r="N3062" s="16">
        <f>G3072</f>
        <v>0</v>
      </c>
      <c r="O3062" s="16">
        <f t="shared" si="966"/>
        <v>555.03483599999993</v>
      </c>
      <c r="P3062" s="18">
        <f t="shared" si="967"/>
        <v>17.524836000000001</v>
      </c>
      <c r="Q3062" s="14"/>
      <c r="R3062" s="18"/>
      <c r="S3062" s="16">
        <f>G3062</f>
        <v>0</v>
      </c>
      <c r="T3062" s="18">
        <f t="shared" si="965"/>
        <v>53984.479999999989</v>
      </c>
      <c r="U3062" s="15" t="str">
        <f>C3062</f>
        <v>PAG. PROVV. VINCENZO  DI VITO</v>
      </c>
    </row>
    <row r="3063" spans="1:21" ht="16.8" customHeight="1" x14ac:dyDescent="0.35">
      <c r="A3063" s="15"/>
      <c r="B3063" s="15"/>
      <c r="C3063" s="15" t="s">
        <v>187</v>
      </c>
      <c r="D3063" s="16"/>
      <c r="E3063" s="16"/>
      <c r="F3063" s="16"/>
      <c r="G3063" s="16">
        <v>0</v>
      </c>
      <c r="H3063" s="16"/>
      <c r="I3063" s="4"/>
      <c r="J3063" s="14"/>
      <c r="K3063" s="15" t="str">
        <f>C3075</f>
        <v>Pubblicità</v>
      </c>
      <c r="L3063" s="16"/>
      <c r="M3063" s="16">
        <f>0.28*(L3052+L3053-M3053)/100</f>
        <v>0.27028400000000002</v>
      </c>
      <c r="N3063" s="16">
        <f>G3075</f>
        <v>0</v>
      </c>
      <c r="O3063" s="16">
        <f t="shared" si="966"/>
        <v>555.03483599999993</v>
      </c>
      <c r="P3063" s="18">
        <f t="shared" si="967"/>
        <v>17.524836000000001</v>
      </c>
      <c r="Q3063" s="14"/>
      <c r="R3063" s="18"/>
      <c r="S3063" s="16">
        <f>G3063</f>
        <v>0</v>
      </c>
      <c r="T3063" s="18">
        <f t="shared" si="965"/>
        <v>53984.479999999989</v>
      </c>
      <c r="U3063" s="15" t="str">
        <f>C3063</f>
        <v>PAG. PROVV. FRANCESCOMARCHESOLI</v>
      </c>
    </row>
    <row r="3064" spans="1:21" ht="16.8" customHeight="1" x14ac:dyDescent="0.35">
      <c r="A3064" s="15"/>
      <c r="B3064" s="15"/>
      <c r="C3064" s="15" t="s">
        <v>55</v>
      </c>
      <c r="D3064" s="16">
        <f>SUM(G3056:G3063)+E3059+E3060+E3061+E3062+E3063</f>
        <v>0</v>
      </c>
      <c r="E3064" s="16"/>
      <c r="F3064" s="16"/>
      <c r="G3064" s="16"/>
      <c r="H3064" s="16"/>
      <c r="I3064" s="4"/>
      <c r="J3064" s="14"/>
      <c r="K3064" s="15" t="str">
        <f>C3085</f>
        <v xml:space="preserve">PAG. BOLLETTA ENEL  </v>
      </c>
      <c r="L3064" s="16"/>
      <c r="M3064" s="16">
        <f>0.46*(L3052+L3053-M3053)/100</f>
        <v>0.44403800000000004</v>
      </c>
      <c r="N3064" s="16">
        <f>G3085</f>
        <v>0</v>
      </c>
      <c r="O3064" s="16">
        <f t="shared" si="966"/>
        <v>911.85080199999993</v>
      </c>
      <c r="P3064" s="18">
        <f t="shared" si="967"/>
        <v>28.790801999999999</v>
      </c>
      <c r="Q3064" s="14"/>
      <c r="R3064" s="18"/>
      <c r="S3064" s="16">
        <v>0</v>
      </c>
      <c r="T3064" s="18">
        <f t="shared" si="965"/>
        <v>53984.479999999989</v>
      </c>
      <c r="U3064" s="15"/>
    </row>
    <row r="3065" spans="1:21" ht="16.8" customHeight="1" x14ac:dyDescent="0.35">
      <c r="A3065" s="15"/>
      <c r="B3065" s="15"/>
      <c r="C3065" s="15" t="s">
        <v>56</v>
      </c>
      <c r="D3065" s="16"/>
      <c r="E3065" s="16"/>
      <c r="F3065" s="16"/>
      <c r="G3065" s="16"/>
      <c r="H3065" s="16">
        <f>SUM(H3052:H3064)</f>
        <v>6233.57</v>
      </c>
      <c r="I3065" s="4"/>
      <c r="J3065" s="14"/>
      <c r="K3065" s="15" t="s">
        <v>188</v>
      </c>
      <c r="L3065" s="16"/>
      <c r="M3065" s="16">
        <f>14.4*(L3052+L3053-M3053)/100</f>
        <v>13.900320000000001</v>
      </c>
      <c r="N3065" s="16">
        <f>G3086</f>
        <v>0</v>
      </c>
      <c r="O3065" s="16">
        <f t="shared" si="966"/>
        <v>6389.5072799999998</v>
      </c>
      <c r="P3065" s="18">
        <f t="shared" si="967"/>
        <v>901.27727999999991</v>
      </c>
      <c r="Q3065" s="14"/>
      <c r="R3065" s="18"/>
      <c r="S3065" s="16">
        <v>0</v>
      </c>
      <c r="T3065" s="18">
        <f t="shared" si="965"/>
        <v>53984.479999999989</v>
      </c>
      <c r="U3065" s="15"/>
    </row>
    <row r="3066" spans="1:21" ht="16.8" customHeight="1" x14ac:dyDescent="0.35">
      <c r="A3066" s="15"/>
      <c r="B3066" s="15"/>
      <c r="C3066" s="15" t="s">
        <v>57</v>
      </c>
      <c r="D3066" s="16">
        <f>E3065+G3065</f>
        <v>0</v>
      </c>
      <c r="E3066" s="16"/>
      <c r="F3066" s="16"/>
      <c r="G3066" s="16"/>
      <c r="H3066" s="16"/>
      <c r="I3066" s="4"/>
      <c r="J3066" s="14"/>
      <c r="K3066" s="15" t="str">
        <f>C3087</f>
        <v>Spese condominiali</v>
      </c>
      <c r="L3066" s="16">
        <f>D3075</f>
        <v>0</v>
      </c>
      <c r="M3066" s="16">
        <f>1.4*(L3052+L3053-M3053)/100</f>
        <v>1.3514200000000001</v>
      </c>
      <c r="N3066" s="16">
        <f>G3087</f>
        <v>0</v>
      </c>
      <c r="O3066" s="16">
        <f t="shared" si="966"/>
        <v>2203.0141800000001</v>
      </c>
      <c r="P3066" s="18">
        <f t="shared" si="967"/>
        <v>87.624179999999996</v>
      </c>
      <c r="Q3066" s="14"/>
      <c r="R3066" s="18"/>
      <c r="S3066" s="16">
        <v>0</v>
      </c>
      <c r="T3066" s="18">
        <f t="shared" si="965"/>
        <v>53984.479999999989</v>
      </c>
      <c r="U3066" s="15"/>
    </row>
    <row r="3067" spans="1:21" ht="16.8" customHeight="1" x14ac:dyDescent="0.35">
      <c r="A3067" s="15"/>
      <c r="B3067" s="15"/>
      <c r="C3067" s="15" t="s">
        <v>58</v>
      </c>
      <c r="D3067" s="16"/>
      <c r="E3067" s="16"/>
      <c r="F3067" s="16"/>
      <c r="G3067" s="16">
        <v>0</v>
      </c>
      <c r="H3067" s="16"/>
      <c r="I3067" s="4"/>
      <c r="J3067" s="14"/>
      <c r="K3067" s="15" t="str">
        <f>C3089</f>
        <v xml:space="preserve">RIVALSA </v>
      </c>
      <c r="L3067" s="16"/>
      <c r="M3067" s="16">
        <f>0*(L3052+L3053-M3053)/100</f>
        <v>0</v>
      </c>
      <c r="N3067" s="16">
        <f>G3089</f>
        <v>0</v>
      </c>
      <c r="O3067" s="16">
        <f t="shared" si="966"/>
        <v>0</v>
      </c>
      <c r="P3067" s="18">
        <f t="shared" si="967"/>
        <v>0</v>
      </c>
      <c r="Q3067" s="14"/>
      <c r="R3067" s="18"/>
      <c r="S3067" s="16">
        <f>G3067</f>
        <v>0</v>
      </c>
      <c r="T3067" s="18">
        <f t="shared" si="965"/>
        <v>53984.479999999989</v>
      </c>
      <c r="U3067" s="15" t="str">
        <f t="shared" ref="U3067:U3077" si="968">C3067</f>
        <v xml:space="preserve">Francobolli    </v>
      </c>
    </row>
    <row r="3068" spans="1:21" ht="16.8" customHeight="1" x14ac:dyDescent="0.35">
      <c r="A3068" s="15"/>
      <c r="B3068" s="15"/>
      <c r="C3068" s="15" t="s">
        <v>143</v>
      </c>
      <c r="D3068" s="16"/>
      <c r="E3068" s="16"/>
      <c r="F3068" s="16"/>
      <c r="G3068" s="16">
        <v>0</v>
      </c>
      <c r="H3068" s="16"/>
      <c r="I3068" s="4"/>
      <c r="J3068" s="14"/>
      <c r="K3068" s="15" t="str">
        <f>C3090</f>
        <v>PAG. FATT. TROTTI PER AVVIAMENTO AZIENDA</v>
      </c>
      <c r="L3068" s="16"/>
      <c r="M3068" s="16">
        <f>1.86*(L3052+L3053-M3053)/100</f>
        <v>1.7954580000000002</v>
      </c>
      <c r="N3068" s="16">
        <f>G3090</f>
        <v>272</v>
      </c>
      <c r="O3068" s="16">
        <f t="shared" si="966"/>
        <v>1287.2649820000006</v>
      </c>
      <c r="P3068" s="18">
        <f t="shared" si="967"/>
        <v>116.41498200000001</v>
      </c>
      <c r="Q3068" s="14"/>
      <c r="R3068" s="18"/>
      <c r="S3068" s="16">
        <f>G3068</f>
        <v>0</v>
      </c>
      <c r="T3068" s="18">
        <f t="shared" si="965"/>
        <v>53984.479999999989</v>
      </c>
      <c r="U3068" s="15" t="str">
        <f t="shared" si="968"/>
        <v xml:space="preserve">PAG. FATT. SOMMESE PETROLI </v>
      </c>
    </row>
    <row r="3069" spans="1:21" ht="16.8" customHeight="1" x14ac:dyDescent="0.35">
      <c r="A3069" s="15"/>
      <c r="B3069" s="15"/>
      <c r="C3069" s="15" t="s">
        <v>60</v>
      </c>
      <c r="D3069" s="16">
        <f>SUM(G3068:G3069)</f>
        <v>0</v>
      </c>
      <c r="E3069" s="16">
        <v>0</v>
      </c>
      <c r="F3069" s="16"/>
      <c r="G3069" s="16">
        <v>0</v>
      </c>
      <c r="H3069" s="16"/>
      <c r="I3069" s="4"/>
      <c r="J3069" s="14"/>
      <c r="K3069" s="15" t="str">
        <f>C3091</f>
        <v>CASSA PREVIDENZA  AGENTI  + QUOTA GAA</v>
      </c>
      <c r="L3069" s="16">
        <v>0</v>
      </c>
      <c r="M3069" s="16">
        <f>0.7*(L3052+L3053-M3053)/100</f>
        <v>0.67571000000000003</v>
      </c>
      <c r="N3069" s="16">
        <f>G3091</f>
        <v>0</v>
      </c>
      <c r="O3069" s="16">
        <f t="shared" si="966"/>
        <v>1387.5920900000001</v>
      </c>
      <c r="P3069" s="18">
        <f t="shared" si="967"/>
        <v>43.812089999999998</v>
      </c>
      <c r="Q3069" s="14"/>
      <c r="R3069" s="18"/>
      <c r="S3069" s="16">
        <f>G3069</f>
        <v>0</v>
      </c>
      <c r="T3069" s="18">
        <f t="shared" si="965"/>
        <v>53984.479999999989</v>
      </c>
      <c r="U3069" s="15" t="str">
        <f t="shared" si="968"/>
        <v>Benzina auto papa'</v>
      </c>
    </row>
    <row r="3070" spans="1:21" ht="16.8" customHeight="1" x14ac:dyDescent="0.35">
      <c r="A3070" s="15"/>
      <c r="B3070" s="15"/>
      <c r="C3070" s="28" t="s">
        <v>212</v>
      </c>
      <c r="D3070" s="16"/>
      <c r="E3070" s="16">
        <v>0</v>
      </c>
      <c r="F3070" s="16">
        <v>0</v>
      </c>
      <c r="G3070" s="16">
        <v>4.25</v>
      </c>
      <c r="H3070" s="27">
        <v>0</v>
      </c>
      <c r="I3070" s="4"/>
      <c r="J3070" s="14"/>
      <c r="K3070" s="15" t="str">
        <f>C3095</f>
        <v>PREL.  COMENSO DICEMBRE FRANCESCA</v>
      </c>
      <c r="L3070" s="16">
        <v>0</v>
      </c>
      <c r="M3070" s="16">
        <f>18.82*(L3052+L3053-M3053)/100</f>
        <v>18.166945999999999</v>
      </c>
      <c r="N3070" s="16">
        <f>G3095</f>
        <v>1300</v>
      </c>
      <c r="O3070" s="16">
        <f t="shared" si="966"/>
        <v>14140.469333999998</v>
      </c>
      <c r="P3070" s="18">
        <f t="shared" si="967"/>
        <v>1177.9193339999999</v>
      </c>
      <c r="Q3070" s="14"/>
      <c r="R3070" s="18"/>
      <c r="S3070" s="16">
        <v>0</v>
      </c>
      <c r="T3070" s="18">
        <f t="shared" si="965"/>
        <v>53984.479999999989</v>
      </c>
      <c r="U3070" s="15" t="str">
        <f t="shared" si="968"/>
        <v xml:space="preserve">COMM . BPM 10226   </v>
      </c>
    </row>
    <row r="3071" spans="1:21" ht="16.8" customHeight="1" x14ac:dyDescent="0.35">
      <c r="A3071" s="15"/>
      <c r="B3071" s="15"/>
      <c r="C3071" s="15"/>
      <c r="D3071" s="16"/>
      <c r="E3071" s="16"/>
      <c r="F3071" s="16"/>
      <c r="G3071" s="16">
        <v>0</v>
      </c>
      <c r="H3071" s="27">
        <v>0</v>
      </c>
      <c r="I3071" s="4"/>
      <c r="J3071" s="14"/>
      <c r="K3071" s="15" t="str">
        <f>C3096</f>
        <v>PAG. RIMB. SPESE FRANCESCA DICEMBRE 2023</v>
      </c>
      <c r="L3071" s="16">
        <v>0</v>
      </c>
      <c r="M3071" s="16">
        <f>18.82*(L3052+L3053-M3053)/100</f>
        <v>18.166945999999999</v>
      </c>
      <c r="N3071" s="29">
        <f>G3096</f>
        <v>650</v>
      </c>
      <c r="O3071" s="16">
        <f t="shared" si="966"/>
        <v>24406.439334000002</v>
      </c>
      <c r="P3071" s="18">
        <f t="shared" si="967"/>
        <v>1177.9193339999999</v>
      </c>
      <c r="Q3071" s="14"/>
      <c r="R3071" s="18"/>
      <c r="S3071" s="16">
        <f>G3071</f>
        <v>0</v>
      </c>
      <c r="T3071" s="18">
        <f t="shared" si="965"/>
        <v>53984.479999999989</v>
      </c>
      <c r="U3071" s="15">
        <f t="shared" si="968"/>
        <v>0</v>
      </c>
    </row>
    <row r="3072" spans="1:21" ht="16.8" customHeight="1" x14ac:dyDescent="0.35">
      <c r="A3072" s="15"/>
      <c r="B3072" s="15"/>
      <c r="C3072" s="28" t="s">
        <v>62</v>
      </c>
      <c r="D3072" s="16"/>
      <c r="E3072" s="16"/>
      <c r="F3072" s="16"/>
      <c r="G3072" s="16">
        <v>0</v>
      </c>
      <c r="H3072" s="16"/>
      <c r="I3072" s="4"/>
      <c r="J3072" s="14"/>
      <c r="K3072" s="15" t="str">
        <f>C3067</f>
        <v xml:space="preserve">Francobolli    </v>
      </c>
      <c r="L3072" s="16">
        <v>0</v>
      </c>
      <c r="M3072" s="16">
        <f>0.5*(L3052+L3053-M3053)/100</f>
        <v>0.48265000000000002</v>
      </c>
      <c r="N3072" s="16">
        <f>G3067</f>
        <v>0</v>
      </c>
      <c r="O3072" s="16">
        <f t="shared" si="966"/>
        <v>991.14435000000003</v>
      </c>
      <c r="P3072" s="18">
        <f t="shared" si="967"/>
        <v>31.294350000000001</v>
      </c>
      <c r="Q3072" s="14"/>
      <c r="R3072" s="18"/>
      <c r="S3072" s="16">
        <f>G3072</f>
        <v>0</v>
      </c>
      <c r="T3072" s="18">
        <f t="shared" si="965"/>
        <v>53984.479999999989</v>
      </c>
      <c r="U3072" s="15" t="str">
        <f t="shared" si="968"/>
        <v>Materiale pulizia</v>
      </c>
    </row>
    <row r="3073" spans="1:21" ht="16.8" customHeight="1" x14ac:dyDescent="0.35">
      <c r="A3073" s="15"/>
      <c r="B3073" s="15"/>
      <c r="C3073" s="15" t="s">
        <v>63</v>
      </c>
      <c r="D3073" s="16"/>
      <c r="E3073" s="16"/>
      <c r="F3073" s="16"/>
      <c r="G3073" s="16">
        <v>0</v>
      </c>
      <c r="H3073" s="16"/>
      <c r="I3073" s="4"/>
      <c r="J3073" s="14"/>
      <c r="K3073" s="17" t="str">
        <f>C3073</f>
        <v xml:space="preserve">Assicurazioni </v>
      </c>
      <c r="L3073" s="16">
        <v>0</v>
      </c>
      <c r="M3073" s="16">
        <f>0.5*(L3052+L3053-M3053)/100</f>
        <v>0.48265000000000002</v>
      </c>
      <c r="N3073" s="16">
        <f>G3073</f>
        <v>0</v>
      </c>
      <c r="O3073" s="16">
        <f t="shared" si="966"/>
        <v>991.14435000000003</v>
      </c>
      <c r="P3073" s="18">
        <f t="shared" si="967"/>
        <v>31.294350000000001</v>
      </c>
      <c r="Q3073" s="14"/>
      <c r="R3073" s="18"/>
      <c r="S3073" s="16">
        <f>G3073</f>
        <v>0</v>
      </c>
      <c r="T3073" s="18">
        <f t="shared" si="965"/>
        <v>53984.479999999989</v>
      </c>
      <c r="U3073" s="15" t="str">
        <f t="shared" si="968"/>
        <v xml:space="preserve">Assicurazioni </v>
      </c>
    </row>
    <row r="3074" spans="1:21" ht="16.8" customHeight="1" x14ac:dyDescent="0.35">
      <c r="A3074" s="15"/>
      <c r="B3074" s="15"/>
      <c r="C3074" s="15" t="s">
        <v>50</v>
      </c>
      <c r="D3074" s="16"/>
      <c r="E3074" s="16"/>
      <c r="F3074" s="16"/>
      <c r="G3074" s="16">
        <v>0</v>
      </c>
      <c r="H3074" s="16"/>
      <c r="I3074" s="4"/>
      <c r="J3074" s="14"/>
      <c r="K3074" s="17" t="s">
        <v>64</v>
      </c>
      <c r="L3074" s="16"/>
      <c r="M3074" s="16">
        <f>2.32*(L3052+L3053-M3053)/100</f>
        <v>2.2394959999999999</v>
      </c>
      <c r="N3074" s="16">
        <f>H3108+H3107+G3106+G3105</f>
        <v>420</v>
      </c>
      <c r="O3074" s="16">
        <f t="shared" si="966"/>
        <v>-517.78421600000001</v>
      </c>
      <c r="P3074" s="18">
        <f t="shared" si="967"/>
        <v>145.20578399999999</v>
      </c>
      <c r="Q3074" s="14"/>
      <c r="R3074" s="18"/>
      <c r="S3074" s="16">
        <f>G3074</f>
        <v>0</v>
      </c>
      <c r="T3074" s="18">
        <f t="shared" si="965"/>
        <v>53984.479999999989</v>
      </c>
      <c r="U3074" s="15" t="str">
        <f t="shared" si="968"/>
        <v>Telepass</v>
      </c>
    </row>
    <row r="3075" spans="1:21" ht="16.8" customHeight="1" x14ac:dyDescent="0.35">
      <c r="A3075" s="15"/>
      <c r="B3075" s="15"/>
      <c r="C3075" s="28" t="s">
        <v>65</v>
      </c>
      <c r="D3075" s="16">
        <v>0</v>
      </c>
      <c r="E3075" s="16"/>
      <c r="F3075" s="16"/>
      <c r="G3075" s="16">
        <v>0</v>
      </c>
      <c r="H3075" s="16"/>
      <c r="I3075" s="4"/>
      <c r="J3075" s="14"/>
      <c r="K3075" s="17"/>
      <c r="L3075" s="16"/>
      <c r="M3075" s="16"/>
      <c r="N3075" s="16" t="s">
        <v>66</v>
      </c>
      <c r="O3075" s="16">
        <f>T3109+AO3109</f>
        <v>51342.479999999989</v>
      </c>
      <c r="P3075" s="18"/>
      <c r="Q3075" s="14"/>
      <c r="R3075" s="18"/>
      <c r="S3075" s="16">
        <v>0</v>
      </c>
      <c r="T3075" s="18">
        <f t="shared" si="965"/>
        <v>53984.479999999989</v>
      </c>
      <c r="U3075" s="15" t="str">
        <f t="shared" si="968"/>
        <v>Pubblicità</v>
      </c>
    </row>
    <row r="3076" spans="1:21" ht="16.8" customHeight="1" x14ac:dyDescent="0.35">
      <c r="A3076" s="15"/>
      <c r="B3076" s="66"/>
      <c r="C3076" s="15" t="s">
        <v>145</v>
      </c>
      <c r="D3076" s="67"/>
      <c r="E3076" s="16">
        <v>0</v>
      </c>
      <c r="F3076" s="16"/>
      <c r="G3076" s="16">
        <v>0</v>
      </c>
      <c r="H3076" s="16"/>
      <c r="I3076" s="4"/>
      <c r="J3076" s="14"/>
      <c r="K3076" s="17" t="s">
        <v>213</v>
      </c>
      <c r="L3076" s="16"/>
      <c r="M3076" s="16">
        <v>2778.71</v>
      </c>
      <c r="N3076" s="16" t="s">
        <v>68</v>
      </c>
      <c r="O3076" s="31">
        <f>L3100</f>
        <v>0</v>
      </c>
      <c r="P3076" s="32">
        <f>SUM(P3055:P3074)</f>
        <v>6258.869999999999</v>
      </c>
      <c r="Q3076" s="14"/>
      <c r="R3076" s="18"/>
      <c r="S3076" s="16">
        <f>G3076</f>
        <v>0</v>
      </c>
      <c r="T3076" s="18">
        <f t="shared" si="965"/>
        <v>53984.479999999989</v>
      </c>
      <c r="U3076" s="15" t="str">
        <f t="shared" si="968"/>
        <v xml:space="preserve">PAG. STIP.           MARZIA </v>
      </c>
    </row>
    <row r="3077" spans="1:21" ht="16.8" customHeight="1" x14ac:dyDescent="0.35">
      <c r="A3077" s="15"/>
      <c r="B3077" s="15"/>
      <c r="C3077" s="15" t="s">
        <v>147</v>
      </c>
      <c r="D3077" s="16"/>
      <c r="E3077" s="16">
        <v>0</v>
      </c>
      <c r="F3077" s="16"/>
      <c r="G3077" s="16">
        <v>0</v>
      </c>
      <c r="H3077" s="16"/>
      <c r="I3077" s="4"/>
      <c r="J3077" s="14"/>
      <c r="K3077" s="17"/>
      <c r="L3077" s="16"/>
      <c r="M3077" s="16">
        <v>0</v>
      </c>
      <c r="N3077" s="16" t="s">
        <v>70</v>
      </c>
      <c r="O3077" s="16">
        <f>SUM(L3088:L3099)+L3102</f>
        <v>3785.59</v>
      </c>
      <c r="P3077" s="33">
        <f>SUM(O3055:O3074)</f>
        <v>57686.990000000005</v>
      </c>
      <c r="Q3077" s="14"/>
      <c r="R3077" s="18"/>
      <c r="S3077" s="16">
        <f>G3077</f>
        <v>0</v>
      </c>
      <c r="T3077" s="18">
        <f t="shared" si="965"/>
        <v>53984.479999999989</v>
      </c>
      <c r="U3077" s="15" t="str">
        <f t="shared" si="968"/>
        <v xml:space="preserve">PAG. STIP.           DEBORAH </v>
      </c>
    </row>
    <row r="3078" spans="1:21" ht="16.8" customHeight="1" x14ac:dyDescent="0.35">
      <c r="A3078" s="15"/>
      <c r="B3078" s="15"/>
      <c r="C3078" s="15" t="s">
        <v>149</v>
      </c>
      <c r="D3078" s="16"/>
      <c r="E3078" s="16">
        <v>0</v>
      </c>
      <c r="F3078" s="16"/>
      <c r="G3078" s="16">
        <v>0</v>
      </c>
      <c r="H3078" s="16"/>
      <c r="I3078" s="4"/>
      <c r="J3078" s="14"/>
      <c r="K3078" s="17"/>
      <c r="L3078" s="16"/>
      <c r="M3078" s="16"/>
      <c r="N3078" s="16" t="s">
        <v>72</v>
      </c>
      <c r="O3078" s="34">
        <f>O3017+O3018-F3093-F3092</f>
        <v>6252.2299999999987</v>
      </c>
      <c r="P3078" s="35">
        <f>O3017+O3018+O3079-F3093-F3092-O3076-O3077</f>
        <v>2563.1699999999983</v>
      </c>
      <c r="Q3078" s="14"/>
      <c r="R3078" s="18"/>
      <c r="S3078" s="16">
        <f>G3078</f>
        <v>0</v>
      </c>
      <c r="T3078" s="18">
        <f t="shared" si="965"/>
        <v>53984.479999999989</v>
      </c>
      <c r="U3078" s="15"/>
    </row>
    <row r="3079" spans="1:21" ht="16.8" customHeight="1" x14ac:dyDescent="0.35">
      <c r="A3079" s="15"/>
      <c r="B3079" s="15"/>
      <c r="C3079" s="15" t="s">
        <v>150</v>
      </c>
      <c r="D3079" s="16"/>
      <c r="E3079" s="16">
        <v>0</v>
      </c>
      <c r="F3079" s="16"/>
      <c r="G3079" s="16">
        <v>0</v>
      </c>
      <c r="H3079" s="16"/>
      <c r="I3079" s="4"/>
      <c r="J3079" s="14"/>
      <c r="K3079" s="6" t="s">
        <v>74</v>
      </c>
      <c r="L3079" s="3">
        <f>SUM(L3052:L3078)</f>
        <v>10313.81</v>
      </c>
      <c r="M3079" s="3">
        <f>SUM(M3052:M3078)</f>
        <v>2875.2400000000002</v>
      </c>
      <c r="N3079" s="16" t="s">
        <v>75</v>
      </c>
      <c r="O3079" s="16">
        <f>N3052-L3053</f>
        <v>96.53</v>
      </c>
      <c r="P3079" s="18"/>
      <c r="Q3079" s="14"/>
      <c r="R3079" s="18"/>
      <c r="S3079" s="16">
        <f>G3079</f>
        <v>0</v>
      </c>
      <c r="T3079" s="18">
        <f t="shared" si="965"/>
        <v>53984.479999999989</v>
      </c>
      <c r="U3079" s="15" t="str">
        <f>C3079</f>
        <v xml:space="preserve">PAG. STIP.           STEFANIA  BONIFICO </v>
      </c>
    </row>
    <row r="3080" spans="1:21" ht="16.8" customHeight="1" x14ac:dyDescent="0.35">
      <c r="A3080" s="15"/>
      <c r="B3080" s="15"/>
      <c r="C3080" s="15" t="s">
        <v>76</v>
      </c>
      <c r="D3080" s="16"/>
      <c r="E3080" s="16"/>
      <c r="F3080" s="16"/>
      <c r="G3080" s="16">
        <v>0</v>
      </c>
      <c r="H3080" s="16"/>
      <c r="I3080" s="4"/>
      <c r="J3080" s="14"/>
      <c r="K3080" s="6" t="s">
        <v>32</v>
      </c>
      <c r="L3080" s="3">
        <f>L3020</f>
        <v>301093.59999999998</v>
      </c>
      <c r="M3080" s="3">
        <f>M3020</f>
        <v>241584.85</v>
      </c>
      <c r="N3080" s="16" t="s">
        <v>77</v>
      </c>
      <c r="O3080" s="36">
        <f>(O3076+O3077)-(O3015+O3016)</f>
        <v>-17901.399999999998</v>
      </c>
      <c r="P3080" s="37">
        <f>O3079-O3080</f>
        <v>17997.929999999997</v>
      </c>
      <c r="Q3080" s="14"/>
      <c r="R3080" s="18"/>
      <c r="S3080" s="16">
        <f>G3080</f>
        <v>0</v>
      </c>
      <c r="T3080" s="18">
        <f t="shared" si="965"/>
        <v>53984.479999999989</v>
      </c>
      <c r="U3080" s="15" t="str">
        <f>C3080</f>
        <v>Pagamento contributi impiegate</v>
      </c>
    </row>
    <row r="3081" spans="1:21" ht="16.8" customHeight="1" thickBot="1" x14ac:dyDescent="0.4">
      <c r="A3081" s="15"/>
      <c r="B3081" s="15"/>
      <c r="C3081" s="15" t="s">
        <v>78</v>
      </c>
      <c r="D3081" s="16">
        <f>SUM(G3076:G3080)+SUM(E3076:E3080)</f>
        <v>0</v>
      </c>
      <c r="E3081" s="16"/>
      <c r="F3081" s="16"/>
      <c r="G3081" s="16"/>
      <c r="H3081" s="16"/>
      <c r="I3081" s="4"/>
      <c r="J3081" s="14"/>
      <c r="K3081" s="6" t="s">
        <v>79</v>
      </c>
      <c r="L3081" s="3">
        <f>L3079+L3080</f>
        <v>311407.40999999997</v>
      </c>
      <c r="M3081" s="3">
        <f>M3079+M3080</f>
        <v>244460.09</v>
      </c>
      <c r="N3081" s="16" t="s">
        <v>80</v>
      </c>
      <c r="O3081" s="38">
        <f>O3078+O3079-O3080</f>
        <v>24250.159999999996</v>
      </c>
      <c r="P3081" s="39">
        <f>O3081-O3078</f>
        <v>17997.929999999997</v>
      </c>
      <c r="Q3081" s="14"/>
      <c r="R3081" s="18"/>
      <c r="S3081" s="16">
        <v>0</v>
      </c>
      <c r="T3081" s="18">
        <f t="shared" si="965"/>
        <v>53984.479999999989</v>
      </c>
      <c r="U3081" s="15"/>
    </row>
    <row r="3082" spans="1:21" ht="16.8" customHeight="1" thickTop="1" thickBot="1" x14ac:dyDescent="0.4">
      <c r="A3082" s="15"/>
      <c r="B3082" s="15"/>
      <c r="C3082" s="15" t="s">
        <v>81</v>
      </c>
      <c r="D3082" s="16"/>
      <c r="E3082" s="16"/>
      <c r="F3082" s="16"/>
      <c r="G3082" s="16">
        <v>0</v>
      </c>
      <c r="H3082" s="16"/>
      <c r="I3082" s="4"/>
      <c r="J3082" s="14"/>
      <c r="K3082" s="6" t="s">
        <v>13</v>
      </c>
      <c r="L3082" s="3">
        <f>L3081-M3081</f>
        <v>66947.319999999978</v>
      </c>
      <c r="M3082" s="40"/>
      <c r="N3082" s="29" t="s">
        <v>82</v>
      </c>
      <c r="O3082" s="41">
        <f>O3075+O3076+O3077+O3083</f>
        <v>57686.990000000013</v>
      </c>
      <c r="P3082" s="18"/>
      <c r="Q3082" s="14"/>
      <c r="R3082" s="18"/>
      <c r="S3082" s="16">
        <f t="shared" ref="S3082:S3087" si="969">G3082</f>
        <v>0</v>
      </c>
      <c r="T3082" s="18">
        <f t="shared" si="965"/>
        <v>53984.479999999989</v>
      </c>
      <c r="U3082" s="15" t="str">
        <f t="shared" ref="U3082:U3087" si="970">C3082</f>
        <v>Pag. Bolletta Telecom  780820</v>
      </c>
    </row>
    <row r="3083" spans="1:21" ht="16.8" customHeight="1" thickTop="1" thickBot="1" x14ac:dyDescent="0.4">
      <c r="A3083" s="15"/>
      <c r="B3083" s="15"/>
      <c r="C3083" s="15" t="s">
        <v>83</v>
      </c>
      <c r="D3083" s="16"/>
      <c r="E3083" s="16"/>
      <c r="F3083" s="16"/>
      <c r="G3083" s="16">
        <v>0</v>
      </c>
      <c r="H3083" s="16"/>
      <c r="I3083" s="4"/>
      <c r="J3083" s="14"/>
      <c r="K3083" s="17"/>
      <c r="L3083" s="16"/>
      <c r="M3083" s="16"/>
      <c r="N3083" s="42" t="s">
        <v>84</v>
      </c>
      <c r="O3083" s="43">
        <f>P3077-O3076-O3077-O3075</f>
        <v>2558.9200000000201</v>
      </c>
      <c r="P3083" s="18"/>
      <c r="Q3083" s="14"/>
      <c r="R3083" s="18"/>
      <c r="S3083" s="16">
        <f t="shared" si="969"/>
        <v>0</v>
      </c>
      <c r="T3083" s="18">
        <f t="shared" si="965"/>
        <v>53984.479999999989</v>
      </c>
      <c r="U3083" s="15" t="str">
        <f t="shared" si="970"/>
        <v>Pag. Bolletta Telecom 780344</v>
      </c>
    </row>
    <row r="3084" spans="1:21" ht="16.8" customHeight="1" thickTop="1" x14ac:dyDescent="0.35">
      <c r="A3084" s="15"/>
      <c r="B3084" s="15"/>
      <c r="C3084" s="15" t="s">
        <v>85</v>
      </c>
      <c r="D3084" s="16">
        <f>SUM(G3082:G3084)</f>
        <v>0</v>
      </c>
      <c r="E3084" s="16"/>
      <c r="F3084" s="16"/>
      <c r="G3084" s="16">
        <v>0</v>
      </c>
      <c r="H3084" s="16"/>
      <c r="I3084" s="4"/>
      <c r="J3084" s="14"/>
      <c r="K3084" s="6" t="s">
        <v>86</v>
      </c>
      <c r="L3084" s="3">
        <f>N3023</f>
        <v>1277.45</v>
      </c>
      <c r="M3084" s="3">
        <v>0</v>
      </c>
      <c r="N3084" s="3">
        <f>SUM(L3084:M3084)</f>
        <v>1277.45</v>
      </c>
      <c r="O3084" s="44"/>
      <c r="P3084" s="18"/>
      <c r="Q3084" s="14"/>
      <c r="R3084" s="18"/>
      <c r="S3084" s="16">
        <f t="shared" si="969"/>
        <v>0</v>
      </c>
      <c r="T3084" s="18">
        <f t="shared" si="965"/>
        <v>53984.479999999989</v>
      </c>
      <c r="U3084" s="15" t="str">
        <f t="shared" si="970"/>
        <v>Pag. Bolletta Telecom</v>
      </c>
    </row>
    <row r="3085" spans="1:21" ht="16.8" customHeight="1" x14ac:dyDescent="0.35">
      <c r="A3085" s="15"/>
      <c r="B3085" s="15"/>
      <c r="C3085" s="15" t="s">
        <v>87</v>
      </c>
      <c r="D3085" s="16"/>
      <c r="E3085" s="16"/>
      <c r="F3085" s="16"/>
      <c r="G3085" s="16">
        <v>0</v>
      </c>
      <c r="H3085" s="16"/>
      <c r="I3085" s="4"/>
      <c r="J3085" s="14"/>
      <c r="K3085" s="6" t="s">
        <v>88</v>
      </c>
      <c r="L3085" s="3">
        <f>L3024</f>
        <v>0</v>
      </c>
      <c r="M3085" s="3">
        <f>H3092+G3092</f>
        <v>0</v>
      </c>
      <c r="N3085" s="45">
        <f>L3085+M3085</f>
        <v>0</v>
      </c>
      <c r="O3085" s="45">
        <f>BA3109+BG3109</f>
        <v>0</v>
      </c>
      <c r="P3085" s="18"/>
      <c r="Q3085" s="14"/>
      <c r="R3085" s="18"/>
      <c r="S3085" s="16">
        <f t="shared" si="969"/>
        <v>0</v>
      </c>
      <c r="T3085" s="18">
        <f t="shared" ref="T3085:T3116" si="971">(R3085-S3085)+T3084</f>
        <v>53984.479999999989</v>
      </c>
      <c r="U3085" s="15" t="str">
        <f t="shared" si="970"/>
        <v xml:space="preserve">PAG. BOLLETTA ENEL  </v>
      </c>
    </row>
    <row r="3086" spans="1:21" ht="16.8" customHeight="1" x14ac:dyDescent="0.35">
      <c r="A3086" s="15"/>
      <c r="B3086" s="15"/>
      <c r="C3086" s="15" t="s">
        <v>214</v>
      </c>
      <c r="D3086" s="16"/>
      <c r="E3086" s="16"/>
      <c r="F3086" s="16"/>
      <c r="G3086" s="16">
        <v>0</v>
      </c>
      <c r="H3086" s="16"/>
      <c r="I3086" s="4"/>
      <c r="J3086" s="14"/>
      <c r="K3086" s="6" t="s">
        <v>90</v>
      </c>
      <c r="L3086" s="3">
        <f>T3109+Z3109+AO3109+AU3109</f>
        <v>51342.479999999989</v>
      </c>
      <c r="M3086" s="16"/>
      <c r="N3086" s="16"/>
      <c r="O3086" s="16"/>
      <c r="P3086" s="18"/>
      <c r="Q3086" s="14"/>
      <c r="R3086" s="18"/>
      <c r="S3086" s="16">
        <f t="shared" si="969"/>
        <v>0</v>
      </c>
      <c r="T3086" s="18">
        <f t="shared" si="971"/>
        <v>53984.479999999989</v>
      </c>
      <c r="U3086" s="15" t="str">
        <f t="shared" si="970"/>
        <v>Locazioni immobiilar</v>
      </c>
    </row>
    <row r="3087" spans="1:21" ht="16.8" customHeight="1" x14ac:dyDescent="0.35">
      <c r="A3087" s="15"/>
      <c r="B3087" s="15"/>
      <c r="C3087" s="15" t="s">
        <v>91</v>
      </c>
      <c r="D3087" s="16"/>
      <c r="E3087" s="16"/>
      <c r="F3087" s="16"/>
      <c r="G3087" s="16">
        <v>0</v>
      </c>
      <c r="H3087" s="16"/>
      <c r="I3087" s="4"/>
      <c r="J3087" s="14"/>
      <c r="K3087" s="6" t="s">
        <v>92</v>
      </c>
      <c r="L3087" s="3"/>
      <c r="M3087" s="46" t="s">
        <v>93</v>
      </c>
      <c r="N3087" s="46"/>
      <c r="O3087" s="16"/>
      <c r="P3087" s="18"/>
      <c r="Q3087" s="14"/>
      <c r="R3087" s="18"/>
      <c r="S3087" s="16">
        <f t="shared" si="969"/>
        <v>0</v>
      </c>
      <c r="T3087" s="18">
        <f t="shared" si="971"/>
        <v>53984.479999999989</v>
      </c>
      <c r="U3087" s="15" t="str">
        <f t="shared" si="970"/>
        <v>Spese condominiali</v>
      </c>
    </row>
    <row r="3088" spans="1:21" ht="16.8" customHeight="1" x14ac:dyDescent="0.35">
      <c r="A3088" s="15"/>
      <c r="B3088" s="15"/>
      <c r="C3088" s="15" t="s">
        <v>94</v>
      </c>
      <c r="D3088" s="16">
        <f>SUM(G3082:G3087)</f>
        <v>0</v>
      </c>
      <c r="E3088" s="16"/>
      <c r="F3088" s="16"/>
      <c r="G3088" s="16"/>
      <c r="H3088" s="16"/>
      <c r="I3088" s="4"/>
      <c r="J3088" s="14"/>
      <c r="K3088" s="50" t="s">
        <v>152</v>
      </c>
      <c r="L3088" s="50">
        <v>114.5</v>
      </c>
      <c r="M3088" s="16" t="s">
        <v>26</v>
      </c>
      <c r="N3088" s="16" t="s">
        <v>27</v>
      </c>
      <c r="O3088" s="16"/>
      <c r="P3088" s="18"/>
      <c r="Q3088" s="14"/>
      <c r="R3088" s="18"/>
      <c r="S3088" s="16">
        <v>0</v>
      </c>
      <c r="T3088" s="18">
        <f t="shared" si="971"/>
        <v>53984.479999999989</v>
      </c>
      <c r="U3088" s="15"/>
    </row>
    <row r="3089" spans="1:21" ht="16.8" customHeight="1" x14ac:dyDescent="0.35">
      <c r="A3089" s="15"/>
      <c r="B3089" s="15"/>
      <c r="C3089" s="15" t="s">
        <v>97</v>
      </c>
      <c r="D3089" s="16"/>
      <c r="E3089" s="16"/>
      <c r="F3089" s="16"/>
      <c r="G3089" s="16">
        <v>0</v>
      </c>
      <c r="H3089" s="16"/>
      <c r="I3089" s="4"/>
      <c r="J3089" s="14"/>
      <c r="K3089" s="16" t="s">
        <v>95</v>
      </c>
      <c r="L3089" s="16">
        <v>0.5</v>
      </c>
      <c r="M3089" s="30" t="s">
        <v>96</v>
      </c>
      <c r="N3089" s="30">
        <v>517</v>
      </c>
      <c r="O3089" s="16"/>
      <c r="P3089" s="18"/>
      <c r="Q3089" s="14"/>
      <c r="R3089" s="18"/>
      <c r="S3089" s="16">
        <f>G3089</f>
        <v>0</v>
      </c>
      <c r="T3089" s="18">
        <f t="shared" si="971"/>
        <v>53984.479999999989</v>
      </c>
      <c r="U3089" s="15"/>
    </row>
    <row r="3090" spans="1:21" ht="16.8" customHeight="1" x14ac:dyDescent="0.35">
      <c r="A3090" s="15"/>
      <c r="B3090" s="15"/>
      <c r="C3090" s="15" t="s">
        <v>215</v>
      </c>
      <c r="D3090" s="16"/>
      <c r="E3090" s="16"/>
      <c r="F3090" s="16"/>
      <c r="G3090" s="16">
        <v>272</v>
      </c>
      <c r="H3090" s="16"/>
      <c r="I3090" s="4"/>
      <c r="J3090" s="14"/>
      <c r="K3090" s="25" t="s">
        <v>98</v>
      </c>
      <c r="L3090" s="83">
        <v>0</v>
      </c>
      <c r="M3090" s="16" t="s">
        <v>99</v>
      </c>
      <c r="N3090" s="73">
        <v>435.02</v>
      </c>
      <c r="O3090" s="16"/>
      <c r="P3090" s="18"/>
      <c r="Q3090" s="14"/>
      <c r="R3090" s="18"/>
      <c r="S3090" s="16">
        <f>G3090</f>
        <v>272</v>
      </c>
      <c r="T3090" s="18">
        <f t="shared" si="971"/>
        <v>53712.479999999989</v>
      </c>
      <c r="U3090" s="15" t="str">
        <f>C3090</f>
        <v>PAG. FATT. TROTTI PER AVVIAMENTO AZIENDA</v>
      </c>
    </row>
    <row r="3091" spans="1:21" ht="16.8" customHeight="1" x14ac:dyDescent="0.35">
      <c r="A3091" s="15"/>
      <c r="B3091" s="15"/>
      <c r="C3091" s="64" t="s">
        <v>154</v>
      </c>
      <c r="D3091" s="16"/>
      <c r="E3091" s="16"/>
      <c r="F3091" s="16"/>
      <c r="G3091" s="16">
        <v>0</v>
      </c>
      <c r="H3091" s="16">
        <v>0</v>
      </c>
      <c r="I3091" s="4"/>
      <c r="J3091" s="14"/>
      <c r="K3091" s="16" t="s">
        <v>101</v>
      </c>
      <c r="L3091" s="73">
        <v>1089.5</v>
      </c>
      <c r="M3091" s="16" t="s">
        <v>102</v>
      </c>
      <c r="N3091" s="16">
        <v>1176.49</v>
      </c>
      <c r="O3091" s="16"/>
      <c r="P3091" s="18"/>
      <c r="Q3091" s="14"/>
      <c r="R3091" s="18"/>
      <c r="S3091" s="16">
        <f>G3091</f>
        <v>0</v>
      </c>
      <c r="T3091" s="18">
        <f t="shared" si="971"/>
        <v>53712.479999999989</v>
      </c>
      <c r="U3091" s="15" t="str">
        <f>C3091</f>
        <v>CASSA PREVIDENZA  AGENTI  + QUOTA GAA</v>
      </c>
    </row>
    <row r="3092" spans="1:21" ht="16.8" customHeight="1" x14ac:dyDescent="0.35">
      <c r="A3092" s="15"/>
      <c r="B3092" s="15"/>
      <c r="C3092" s="15" t="s">
        <v>106</v>
      </c>
      <c r="D3092" s="16"/>
      <c r="E3092" s="16"/>
      <c r="F3092" s="85">
        <v>0</v>
      </c>
      <c r="G3092" s="16">
        <v>0</v>
      </c>
      <c r="H3092" s="16">
        <v>0</v>
      </c>
      <c r="I3092" s="4"/>
      <c r="J3092" s="14"/>
      <c r="K3092" s="16" t="s">
        <v>104</v>
      </c>
      <c r="L3092" s="73">
        <v>204</v>
      </c>
      <c r="M3092" s="30" t="s">
        <v>105</v>
      </c>
      <c r="N3092" s="30">
        <v>0</v>
      </c>
      <c r="O3092" s="16"/>
      <c r="P3092" s="18"/>
      <c r="Q3092" s="14"/>
      <c r="R3092" s="18">
        <f>F3092</f>
        <v>0</v>
      </c>
      <c r="S3092" s="16">
        <v>0</v>
      </c>
      <c r="T3092" s="18">
        <f t="shared" si="971"/>
        <v>53712.479999999989</v>
      </c>
      <c r="U3092" s="15"/>
    </row>
    <row r="3093" spans="1:21" ht="16.8" customHeight="1" x14ac:dyDescent="0.35">
      <c r="A3093" s="15"/>
      <c r="B3093" s="15"/>
      <c r="C3093" s="47" t="s">
        <v>155</v>
      </c>
      <c r="D3093" s="16"/>
      <c r="E3093" s="16"/>
      <c r="F3093" s="1">
        <v>0</v>
      </c>
      <c r="G3093" s="16">
        <v>0</v>
      </c>
      <c r="H3093" s="16"/>
      <c r="I3093" s="4"/>
      <c r="J3093" s="14"/>
      <c r="K3093" s="30" t="s">
        <v>107</v>
      </c>
      <c r="L3093" s="30">
        <v>0.01</v>
      </c>
      <c r="M3093" s="16" t="s">
        <v>108</v>
      </c>
      <c r="N3093" s="16">
        <v>0</v>
      </c>
      <c r="O3093" s="16"/>
      <c r="P3093" s="18"/>
      <c r="Q3093" s="14"/>
      <c r="R3093" s="49">
        <f>F3093</f>
        <v>0</v>
      </c>
      <c r="S3093" s="16">
        <v>0</v>
      </c>
      <c r="T3093" s="18">
        <f t="shared" si="971"/>
        <v>53712.479999999989</v>
      </c>
      <c r="U3093" s="17" t="str">
        <f>C3093</f>
        <v>VERSAMENTO PROVV. MATURATE</v>
      </c>
    </row>
    <row r="3094" spans="1:21" ht="16.8" customHeight="1" x14ac:dyDescent="0.35">
      <c r="A3094" s="15"/>
      <c r="B3094" s="15"/>
      <c r="C3094" s="15" t="s">
        <v>112</v>
      </c>
      <c r="D3094" s="16"/>
      <c r="E3094" s="16"/>
      <c r="F3094" s="16"/>
      <c r="G3094" s="16">
        <v>0</v>
      </c>
      <c r="H3094" s="16"/>
      <c r="I3094" s="4"/>
      <c r="J3094" s="14"/>
      <c r="K3094" s="30" t="s">
        <v>110</v>
      </c>
      <c r="L3094" s="73">
        <v>7.0000000000000007E-2</v>
      </c>
      <c r="M3094" t="s">
        <v>111</v>
      </c>
      <c r="N3094" s="50">
        <v>57.5</v>
      </c>
      <c r="O3094" s="16"/>
      <c r="P3094" s="18"/>
      <c r="Q3094" s="14"/>
      <c r="R3094" s="18"/>
      <c r="S3094" s="16">
        <f>G3094</f>
        <v>0</v>
      </c>
      <c r="T3094" s="18">
        <f t="shared" si="971"/>
        <v>53712.479999999989</v>
      </c>
      <c r="U3094" s="15" t="s">
        <v>113</v>
      </c>
    </row>
    <row r="3095" spans="1:21" ht="16.8" customHeight="1" x14ac:dyDescent="0.35">
      <c r="A3095" s="15"/>
      <c r="B3095" s="15"/>
      <c r="C3095" s="15" t="s">
        <v>219</v>
      </c>
      <c r="D3095" s="16"/>
      <c r="E3095" s="16"/>
      <c r="F3095" s="16">
        <v>0</v>
      </c>
      <c r="G3095" s="16">
        <v>1300</v>
      </c>
      <c r="H3095" s="16"/>
      <c r="I3095" s="4"/>
      <c r="J3095" s="14"/>
      <c r="K3095" s="16"/>
      <c r="L3095" s="16">
        <v>0</v>
      </c>
      <c r="M3095" s="16"/>
      <c r="N3095" s="16">
        <v>0</v>
      </c>
      <c r="O3095" s="16"/>
      <c r="P3095" s="18"/>
      <c r="Q3095" s="14"/>
      <c r="R3095" s="18"/>
      <c r="S3095" s="16">
        <f>G3095</f>
        <v>1300</v>
      </c>
      <c r="T3095" s="18">
        <f t="shared" si="971"/>
        <v>52412.479999999989</v>
      </c>
      <c r="U3095" s="15" t="str">
        <f>C3095</f>
        <v>PREL.  COMENSO DICEMBRE FRANCESCA</v>
      </c>
    </row>
    <row r="3096" spans="1:21" ht="16.8" customHeight="1" x14ac:dyDescent="0.35">
      <c r="A3096" s="15"/>
      <c r="B3096" s="15"/>
      <c r="C3096" s="15" t="s">
        <v>220</v>
      </c>
      <c r="D3096" s="16"/>
      <c r="E3096" s="16"/>
      <c r="F3096" s="16">
        <v>0</v>
      </c>
      <c r="G3096" s="16">
        <v>650</v>
      </c>
      <c r="H3096" s="16"/>
      <c r="I3096" s="4"/>
      <c r="J3096" s="14"/>
      <c r="K3096" s="16"/>
      <c r="L3096" s="16">
        <v>0</v>
      </c>
      <c r="M3096" s="16"/>
      <c r="N3096" s="16">
        <v>0</v>
      </c>
      <c r="O3096" s="16"/>
      <c r="P3096" s="18"/>
      <c r="Q3096" s="14"/>
      <c r="R3096" s="18">
        <v>0</v>
      </c>
      <c r="S3096" s="16">
        <f>G3096</f>
        <v>650</v>
      </c>
      <c r="T3096" s="18">
        <f t="shared" si="971"/>
        <v>51762.479999999989</v>
      </c>
      <c r="U3096" s="15" t="str">
        <f>C3096</f>
        <v>PAG. RIMB. SPESE FRANCESCA DICEMBRE 2023</v>
      </c>
    </row>
    <row r="3097" spans="1:21" ht="16.8" customHeight="1" x14ac:dyDescent="0.35">
      <c r="A3097" s="15"/>
      <c r="B3097" s="15"/>
      <c r="C3097" s="15" t="s">
        <v>221</v>
      </c>
      <c r="D3097" s="16"/>
      <c r="E3097" s="16"/>
      <c r="F3097" s="16">
        <v>1913.5</v>
      </c>
      <c r="G3097" s="16"/>
      <c r="H3097" s="16"/>
      <c r="I3097" s="4"/>
      <c r="J3097" s="14"/>
      <c r="K3097" s="30" t="s">
        <v>198</v>
      </c>
      <c r="L3097" s="16">
        <v>100</v>
      </c>
      <c r="M3097" s="16"/>
      <c r="N3097" s="16">
        <v>0</v>
      </c>
      <c r="O3097" s="16"/>
      <c r="P3097" s="18"/>
      <c r="Q3097" s="14"/>
      <c r="R3097" s="18">
        <v>0</v>
      </c>
      <c r="S3097" s="16">
        <v>0</v>
      </c>
      <c r="T3097" s="18">
        <f t="shared" si="971"/>
        <v>51762.479999999989</v>
      </c>
      <c r="U3097" s="15"/>
    </row>
    <row r="3098" spans="1:21" ht="16.8" customHeight="1" x14ac:dyDescent="0.35">
      <c r="A3098" s="15"/>
      <c r="B3098" s="15"/>
      <c r="C3098" s="15" t="s">
        <v>222</v>
      </c>
      <c r="D3098" s="16"/>
      <c r="E3098" s="16"/>
      <c r="F3098" s="16">
        <v>0</v>
      </c>
      <c r="G3098" s="16"/>
      <c r="H3098" s="16">
        <v>0</v>
      </c>
      <c r="I3098" s="4"/>
      <c r="J3098" s="14"/>
      <c r="K3098" s="3" t="s">
        <v>199</v>
      </c>
      <c r="L3098" s="16">
        <v>100</v>
      </c>
      <c r="M3098" s="16"/>
      <c r="N3098" s="16">
        <v>0</v>
      </c>
      <c r="O3098" s="16"/>
      <c r="P3098" s="18"/>
      <c r="Q3098" s="14"/>
      <c r="R3098" s="18">
        <v>0</v>
      </c>
      <c r="S3098" s="16">
        <v>0</v>
      </c>
      <c r="T3098" s="18">
        <f t="shared" si="971"/>
        <v>51762.479999999989</v>
      </c>
      <c r="U3098" s="15"/>
    </row>
    <row r="3099" spans="1:21" ht="16.8" customHeight="1" x14ac:dyDescent="0.35">
      <c r="A3099" s="15"/>
      <c r="B3099" s="15"/>
      <c r="C3099" s="15" t="s">
        <v>223</v>
      </c>
      <c r="D3099" s="16"/>
      <c r="E3099" s="16"/>
      <c r="F3099" s="16">
        <v>0</v>
      </c>
      <c r="G3099" s="16"/>
      <c r="H3099" s="16"/>
      <c r="I3099" s="4"/>
      <c r="J3099" s="14"/>
      <c r="K3099" s="16" t="s">
        <v>118</v>
      </c>
      <c r="L3099" s="16">
        <v>-9</v>
      </c>
      <c r="M3099" s="16"/>
      <c r="N3099" s="16">
        <v>0</v>
      </c>
      <c r="O3099" s="16"/>
      <c r="P3099" s="18"/>
      <c r="Q3099" s="14"/>
      <c r="R3099" s="18">
        <v>0</v>
      </c>
      <c r="S3099" s="16">
        <v>0</v>
      </c>
      <c r="T3099" s="18">
        <f t="shared" si="971"/>
        <v>51762.479999999989</v>
      </c>
      <c r="U3099" s="15"/>
    </row>
    <row r="3100" spans="1:21" ht="16.8" customHeight="1" x14ac:dyDescent="0.35">
      <c r="A3100" s="15"/>
      <c r="B3100" s="15"/>
      <c r="C3100" s="15" t="s">
        <v>116</v>
      </c>
      <c r="D3100" s="16"/>
      <c r="E3100" s="16"/>
      <c r="F3100" s="16">
        <v>0</v>
      </c>
      <c r="G3100" s="16">
        <v>0</v>
      </c>
      <c r="H3100" s="16"/>
      <c r="I3100" s="4"/>
      <c r="J3100" s="14"/>
      <c r="K3100" s="17" t="s">
        <v>68</v>
      </c>
      <c r="L3100" s="51">
        <f>AI3109</f>
        <v>0</v>
      </c>
      <c r="M3100" s="16"/>
      <c r="N3100" s="16"/>
      <c r="O3100" s="16"/>
      <c r="P3100" s="18"/>
      <c r="Q3100" s="14"/>
      <c r="R3100" s="18">
        <v>0</v>
      </c>
      <c r="S3100" s="16">
        <v>0</v>
      </c>
      <c r="T3100" s="18">
        <f t="shared" si="971"/>
        <v>51762.479999999989</v>
      </c>
      <c r="U3100" s="15"/>
    </row>
    <row r="3101" spans="1:21" ht="16.8" customHeight="1" x14ac:dyDescent="0.35">
      <c r="A3101" s="15"/>
      <c r="B3101" s="15"/>
      <c r="C3101" s="68" t="s">
        <v>116</v>
      </c>
      <c r="D3101" s="16"/>
      <c r="E3101" s="16"/>
      <c r="F3101" s="16">
        <v>0</v>
      </c>
      <c r="G3101" s="16"/>
      <c r="H3101" s="16"/>
      <c r="I3101" s="4"/>
      <c r="J3101" s="14"/>
      <c r="K3101" s="17" t="s">
        <v>119</v>
      </c>
      <c r="L3101" s="16">
        <f>SUM(L3088:L3100)</f>
        <v>1599.58</v>
      </c>
      <c r="M3101" s="16"/>
      <c r="N3101" s="16"/>
      <c r="O3101" s="16"/>
      <c r="P3101" s="18"/>
      <c r="Q3101" s="14"/>
      <c r="R3101" s="18">
        <v>0</v>
      </c>
      <c r="S3101" s="16"/>
      <c r="T3101" s="18">
        <f t="shared" si="971"/>
        <v>51762.479999999989</v>
      </c>
      <c r="U3101" s="15"/>
    </row>
    <row r="3102" spans="1:21" ht="16.8" customHeight="1" x14ac:dyDescent="0.35">
      <c r="A3102" s="15"/>
      <c r="B3102" s="15"/>
      <c r="C3102" s="15" t="s">
        <v>175</v>
      </c>
      <c r="D3102" s="16"/>
      <c r="E3102" s="16"/>
      <c r="F3102" s="16">
        <v>5940.1</v>
      </c>
      <c r="G3102" s="85">
        <f>F3092</f>
        <v>0</v>
      </c>
      <c r="H3102" s="16"/>
      <c r="I3102" s="4"/>
      <c r="J3102" s="14"/>
      <c r="K3102" s="17" t="s">
        <v>93</v>
      </c>
      <c r="L3102" s="16">
        <f>SUM(N3089:N3102)</f>
        <v>2186.0100000000002</v>
      </c>
      <c r="M3102" s="44"/>
      <c r="N3102" s="16"/>
      <c r="O3102" s="16"/>
      <c r="P3102" s="18"/>
      <c r="Q3102" s="14"/>
      <c r="R3102" s="18">
        <v>0</v>
      </c>
      <c r="S3102" s="16"/>
      <c r="T3102" s="18">
        <f t="shared" si="971"/>
        <v>51762.479999999989</v>
      </c>
      <c r="U3102" s="15"/>
    </row>
    <row r="3103" spans="1:21" ht="16.8" customHeight="1" x14ac:dyDescent="0.35">
      <c r="A3103" s="15"/>
      <c r="B3103" s="15"/>
      <c r="C3103" s="47" t="s">
        <v>120</v>
      </c>
      <c r="D3103" s="16"/>
      <c r="E3103" s="16"/>
      <c r="F3103" s="16">
        <v>0</v>
      </c>
      <c r="G3103" s="1">
        <f>F3093</f>
        <v>0</v>
      </c>
      <c r="H3103" s="16">
        <f>G3103-D2994-D2995-D2997</f>
        <v>-1090.1199999999999</v>
      </c>
      <c r="I3103" s="4"/>
      <c r="J3103" s="14"/>
      <c r="K3103" s="53">
        <f>A3052</f>
        <v>45357</v>
      </c>
      <c r="L3103" s="3">
        <f>D3052+D3053-E3057+D3054-E3054+D3057-E3052</f>
        <v>10313.81</v>
      </c>
      <c r="M3103" s="3"/>
      <c r="N3103" s="3"/>
      <c r="O3103" s="16"/>
      <c r="P3103" s="18"/>
      <c r="Q3103" s="14"/>
      <c r="R3103" s="18"/>
      <c r="S3103" s="16"/>
      <c r="T3103" s="18">
        <f t="shared" si="971"/>
        <v>51762.479999999989</v>
      </c>
      <c r="U3103" s="15"/>
    </row>
    <row r="3104" spans="1:21" ht="16.8" customHeight="1" x14ac:dyDescent="0.35">
      <c r="A3104" s="15"/>
      <c r="B3104" s="15"/>
      <c r="C3104" s="15" t="s">
        <v>121</v>
      </c>
      <c r="D3104" s="16"/>
      <c r="E3104" s="16">
        <v>0</v>
      </c>
      <c r="F3104" s="16">
        <v>0</v>
      </c>
      <c r="G3104" s="16">
        <v>0</v>
      </c>
      <c r="H3104" s="16"/>
      <c r="I3104" s="4"/>
      <c r="J3104" s="14"/>
      <c r="K3104" s="17"/>
      <c r="L3104" s="16"/>
      <c r="M3104" s="16"/>
      <c r="N3104" s="16"/>
      <c r="O3104" s="16"/>
      <c r="P3104" s="18"/>
      <c r="Q3104" s="14"/>
      <c r="R3104" s="18"/>
      <c r="S3104" s="16">
        <f>G3104</f>
        <v>0</v>
      </c>
      <c r="T3104" s="18">
        <f t="shared" si="971"/>
        <v>51762.479999999989</v>
      </c>
      <c r="U3104" s="15" t="str">
        <f>C3104</f>
        <v>Spese manutenzione auto</v>
      </c>
    </row>
    <row r="3105" spans="1:21" ht="16.8" customHeight="1" x14ac:dyDescent="0.35">
      <c r="A3105" s="15"/>
      <c r="B3105" s="15"/>
      <c r="C3105" s="15" t="s">
        <v>224</v>
      </c>
      <c r="D3105" s="16">
        <v>0</v>
      </c>
      <c r="E3105" s="16"/>
      <c r="F3105" s="16">
        <v>0</v>
      </c>
      <c r="G3105" s="16">
        <v>420</v>
      </c>
      <c r="H3105" s="16"/>
      <c r="I3105" s="4"/>
      <c r="J3105" s="14"/>
      <c r="K3105" s="17"/>
      <c r="L3105" s="16">
        <v>0</v>
      </c>
      <c r="M3105" s="16"/>
      <c r="N3105" s="16"/>
      <c r="O3105" s="16"/>
      <c r="P3105" s="18"/>
      <c r="Q3105" s="14"/>
      <c r="R3105" s="18"/>
      <c r="S3105" s="16">
        <f>G3105</f>
        <v>420</v>
      </c>
      <c r="T3105" s="18">
        <f t="shared" si="971"/>
        <v>51342.479999999989</v>
      </c>
      <c r="U3105" s="15" t="str">
        <f>C3105</f>
        <v>PAG. FATT. POLONI DENIS CESTI NATALIZI</v>
      </c>
    </row>
    <row r="3106" spans="1:21" ht="16.8" customHeight="1" x14ac:dyDescent="0.35">
      <c r="A3106" s="15"/>
      <c r="B3106" s="15"/>
      <c r="C3106" s="15"/>
      <c r="D3106" s="16">
        <f>SUM(G3104:G3106)</f>
        <v>420</v>
      </c>
      <c r="E3106" s="16">
        <v>0</v>
      </c>
      <c r="F3106" s="16"/>
      <c r="G3106" s="16">
        <v>0</v>
      </c>
      <c r="H3106" s="16"/>
      <c r="I3106" s="4"/>
      <c r="J3106" s="14"/>
      <c r="K3106" s="6" t="s">
        <v>123</v>
      </c>
      <c r="L3106" s="3">
        <f>SUM(L3086:L3100)+N3085+L3102+L3103</f>
        <v>65441.87999999999</v>
      </c>
      <c r="M3106" s="3">
        <f>SUM(O3055:O3074)+N3084</f>
        <v>58964.44</v>
      </c>
      <c r="N3106" s="16"/>
      <c r="O3106" s="16"/>
      <c r="P3106" s="18"/>
      <c r="Q3106" s="14"/>
      <c r="R3106" s="18"/>
      <c r="S3106" s="16">
        <v>0</v>
      </c>
      <c r="T3106" s="18">
        <f t="shared" si="971"/>
        <v>51342.479999999989</v>
      </c>
      <c r="U3106" s="15"/>
    </row>
    <row r="3107" spans="1:21" ht="16.8" customHeight="1" x14ac:dyDescent="0.35">
      <c r="A3107" s="15"/>
      <c r="B3107" s="15"/>
      <c r="C3107" s="64" t="s">
        <v>225</v>
      </c>
      <c r="D3107" s="16"/>
      <c r="E3107" s="16">
        <v>0</v>
      </c>
      <c r="F3107" s="16"/>
      <c r="G3107" s="16">
        <v>2778.71</v>
      </c>
      <c r="H3107" s="16">
        <v>0</v>
      </c>
      <c r="I3107" s="84">
        <f>I3109-I3058</f>
        <v>-29431.790000000005</v>
      </c>
      <c r="J3107" s="14"/>
      <c r="K3107" s="6" t="s">
        <v>124</v>
      </c>
      <c r="L3107" s="3">
        <f>L3106-M3106</f>
        <v>6477.4399999999878</v>
      </c>
      <c r="M3107" s="16"/>
      <c r="N3107" s="16"/>
      <c r="O3107" s="16"/>
      <c r="P3107" s="18"/>
      <c r="Q3107" s="14"/>
      <c r="R3107" s="18"/>
      <c r="S3107" s="16">
        <v>0</v>
      </c>
      <c r="T3107" s="18">
        <f t="shared" si="971"/>
        <v>51342.479999999989</v>
      </c>
      <c r="U3107" s="15"/>
    </row>
    <row r="3108" spans="1:21" ht="16.8" customHeight="1" x14ac:dyDescent="0.35">
      <c r="A3108" s="15"/>
      <c r="B3108" s="15"/>
      <c r="C3108" s="64"/>
      <c r="D3108" s="16"/>
      <c r="E3108" s="16"/>
      <c r="F3108" s="16"/>
      <c r="G3108" s="16">
        <v>0</v>
      </c>
      <c r="H3108" s="16">
        <v>0</v>
      </c>
      <c r="I3108" s="4"/>
      <c r="J3108" s="14"/>
      <c r="K3108" s="6" t="s">
        <v>35</v>
      </c>
      <c r="L3108" s="55">
        <f>D3109+E3109+A3109+B3109+B3056</f>
        <v>66947.320000000022</v>
      </c>
      <c r="M3108" s="16"/>
      <c r="N3108" s="16"/>
      <c r="O3108" s="56"/>
      <c r="P3108" s="18"/>
      <c r="Q3108" s="14"/>
      <c r="R3108" s="18"/>
      <c r="S3108" s="16">
        <v>0</v>
      </c>
      <c r="T3108" s="18">
        <f t="shared" si="971"/>
        <v>51342.479999999989</v>
      </c>
      <c r="U3108" s="15"/>
    </row>
    <row r="3109" spans="1:21" ht="16.8" customHeight="1" x14ac:dyDescent="0.35">
      <c r="A3109" s="92">
        <f>D3054-D3056+A3048-E3054-G3108</f>
        <v>5759.5800000000017</v>
      </c>
      <c r="B3109" s="44">
        <f>D3057-D3059+B3048</f>
        <v>1533.64</v>
      </c>
      <c r="C3109" s="57" t="s">
        <v>127</v>
      </c>
      <c r="D3109" s="44">
        <f>D3052-D3055-E3052+D3048</f>
        <v>54301.250000000015</v>
      </c>
      <c r="E3109" s="44">
        <f>D3053-D3058+E3048</f>
        <v>5353.85</v>
      </c>
      <c r="F3109" s="72">
        <f>D3055+D3056+D3058+F3048-E3056</f>
        <v>2150.4199999999996</v>
      </c>
      <c r="G3109" s="81">
        <f>D3055+D3056-E3056+D3058+G3048</f>
        <v>2150.4199999999996</v>
      </c>
      <c r="H3109" s="44">
        <f>G3103+G3102+H3048</f>
        <v>31499.010000000002</v>
      </c>
      <c r="I3109" s="79">
        <f>G3109-H3109</f>
        <v>-29348.590000000004</v>
      </c>
      <c r="J3109" s="58"/>
      <c r="K3109" s="6" t="s">
        <v>128</v>
      </c>
      <c r="L3109" s="3">
        <f>L3107-L3108</f>
        <v>-60469.880000000034</v>
      </c>
      <c r="M3109" s="27" t="s">
        <v>168</v>
      </c>
      <c r="N3109" s="27">
        <f>O3109-L3108</f>
        <v>-54127.620000000024</v>
      </c>
      <c r="O3109" s="44">
        <f>Z3109+AU3109+N3085+SUM(L3088:L3099)+SUM(N3089:N3099)+L3103-D3055-D3058-D3054+E3056</f>
        <v>12819.699999999999</v>
      </c>
      <c r="P3109" s="18"/>
      <c r="Q3109" s="58"/>
      <c r="R3109" s="59"/>
      <c r="S3109" s="44"/>
      <c r="T3109" s="59">
        <f t="shared" si="971"/>
        <v>51342.479999999989</v>
      </c>
      <c r="U3109" s="57"/>
    </row>
    <row r="3112" spans="1:21" ht="16.8" customHeight="1" x14ac:dyDescent="0.35">
      <c r="A3112" s="2" t="s">
        <v>0</v>
      </c>
      <c r="B3112" s="2"/>
      <c r="C3112" s="2" t="s">
        <v>2</v>
      </c>
      <c r="D3112" s="3" t="s">
        <v>3</v>
      </c>
      <c r="E3112" s="3" t="s">
        <v>4</v>
      </c>
      <c r="F3112" s="3" t="s">
        <v>5</v>
      </c>
      <c r="G3112" s="3" t="s">
        <v>6</v>
      </c>
      <c r="H3112" s="102" t="s">
        <v>24</v>
      </c>
      <c r="I3112" s="76"/>
      <c r="J3112" s="5" t="s">
        <v>0</v>
      </c>
      <c r="K3112" s="6" t="s">
        <v>2</v>
      </c>
      <c r="L3112" s="3" t="s">
        <v>8</v>
      </c>
      <c r="M3112" s="3" t="s">
        <v>9</v>
      </c>
      <c r="N3112" s="3" t="s">
        <v>10</v>
      </c>
      <c r="O3112" s="3" t="s">
        <v>11</v>
      </c>
      <c r="P3112" s="3" t="s">
        <v>12</v>
      </c>
      <c r="Q3112" s="5" t="s">
        <v>0</v>
      </c>
      <c r="R3112" s="3" t="s">
        <v>8</v>
      </c>
      <c r="S3112" s="3" t="s">
        <v>9</v>
      </c>
      <c r="T3112" s="3" t="s">
        <v>13</v>
      </c>
      <c r="U3112" s="2" t="s">
        <v>14</v>
      </c>
    </row>
    <row r="3113" spans="1:21" ht="16.8" customHeight="1" x14ac:dyDescent="0.35">
      <c r="A3113" s="14">
        <v>45358</v>
      </c>
      <c r="B3113" s="15" t="s">
        <v>173</v>
      </c>
      <c r="C3113" s="15" t="s">
        <v>177</v>
      </c>
      <c r="D3113" s="16">
        <v>7078.99</v>
      </c>
      <c r="E3113" s="16">
        <v>0</v>
      </c>
      <c r="F3113" s="16"/>
      <c r="G3113" s="16"/>
      <c r="H3113" s="103"/>
      <c r="I3113" s="4"/>
      <c r="J3113" s="14">
        <f>A3113</f>
        <v>45358</v>
      </c>
      <c r="K3113" s="17" t="s">
        <v>24</v>
      </c>
      <c r="L3113" s="16">
        <f>D3116+D3119+D3117+D3120</f>
        <v>1437.68</v>
      </c>
      <c r="M3113" s="16"/>
      <c r="N3113" s="82">
        <f>L3113+L3114-M3114</f>
        <v>1437.68</v>
      </c>
      <c r="O3113" s="80">
        <f>D3116+D3119+D3117-E3117-E3116+O3052</f>
        <v>7230.62</v>
      </c>
      <c r="P3113" s="18"/>
      <c r="Q3113" s="14">
        <f>J3113</f>
        <v>45358</v>
      </c>
      <c r="R3113" s="18"/>
      <c r="S3113" s="16"/>
      <c r="T3113" s="18">
        <f>T3109</f>
        <v>51342.479999999989</v>
      </c>
      <c r="U3113" s="15"/>
    </row>
    <row r="3114" spans="1:21" ht="16.8" customHeight="1" x14ac:dyDescent="0.35">
      <c r="A3114" s="15"/>
      <c r="B3114" s="15"/>
      <c r="C3114" s="15" t="s">
        <v>179</v>
      </c>
      <c r="D3114" s="16">
        <v>943.99000000000012</v>
      </c>
      <c r="E3114" s="16"/>
      <c r="F3114" s="16"/>
      <c r="G3114" s="16"/>
      <c r="H3114" s="103" t="s">
        <v>34</v>
      </c>
      <c r="I3114" s="4"/>
      <c r="J3114" s="14"/>
      <c r="K3114" s="17" t="s">
        <v>30</v>
      </c>
      <c r="L3114" s="16">
        <v>0</v>
      </c>
      <c r="M3114" s="16">
        <f>E3117</f>
        <v>0</v>
      </c>
      <c r="N3114" s="16"/>
      <c r="O3114" s="16"/>
      <c r="P3114" s="18"/>
      <c r="Q3114" s="14"/>
      <c r="R3114" s="18"/>
      <c r="S3114" s="16"/>
      <c r="T3114" s="18">
        <f t="shared" ref="T3114:T3145" si="972">(R3114-S3114)+T3113</f>
        <v>51342.479999999989</v>
      </c>
      <c r="U3114" s="15"/>
    </row>
    <row r="3115" spans="1:21" ht="16.8" customHeight="1" x14ac:dyDescent="0.35">
      <c r="A3115" s="15"/>
      <c r="B3115" s="15"/>
      <c r="C3115" s="15" t="s">
        <v>398</v>
      </c>
      <c r="D3115" s="16">
        <v>2908.5</v>
      </c>
      <c r="E3115" s="16">
        <v>939.5</v>
      </c>
      <c r="F3115" s="16"/>
      <c r="G3115" s="16"/>
      <c r="H3115" s="103">
        <f>D3116+H3054</f>
        <v>3541.3499999999995</v>
      </c>
      <c r="I3115" s="4"/>
      <c r="J3115" s="14"/>
      <c r="K3115" s="17" t="s">
        <v>35</v>
      </c>
      <c r="L3115" s="16">
        <f>D3113+D3114+D3115+D3118-D3116-D3117-D3119-D3120-E3115-E3113+B3116</f>
        <v>8690.2799999999988</v>
      </c>
      <c r="M3115" s="16">
        <v>0</v>
      </c>
      <c r="N3115" s="16"/>
      <c r="O3115" s="16">
        <v>0</v>
      </c>
      <c r="P3115" s="18"/>
      <c r="Q3115" s="14"/>
      <c r="R3115" s="18"/>
      <c r="S3115" s="16"/>
      <c r="T3115" s="18">
        <f t="shared" si="972"/>
        <v>51342.479999999989</v>
      </c>
      <c r="U3115" s="15"/>
    </row>
    <row r="3116" spans="1:21" ht="16.8" customHeight="1" x14ac:dyDescent="0.35">
      <c r="A3116" s="15"/>
      <c r="B3116" s="15">
        <v>75.98</v>
      </c>
      <c r="C3116" s="15" t="s">
        <v>178</v>
      </c>
      <c r="D3116" s="16">
        <v>143.94999999999999</v>
      </c>
      <c r="E3116" s="16"/>
      <c r="F3116" s="16"/>
      <c r="G3116" s="16"/>
      <c r="H3116" s="103" t="s">
        <v>40</v>
      </c>
      <c r="I3116" s="4"/>
      <c r="J3116" s="14"/>
      <c r="K3116" s="17" t="str">
        <f>C3155</f>
        <v>TASSE</v>
      </c>
      <c r="L3116" s="16"/>
      <c r="M3116" s="16">
        <f>10*(L3113+L3114-M3114)/100</f>
        <v>143.768</v>
      </c>
      <c r="N3116" s="16">
        <f>G3155</f>
        <v>0</v>
      </c>
      <c r="O3116" s="16">
        <f t="shared" ref="O3116:O3135" si="973">O3055+M3116-N3116</f>
        <v>19638.555</v>
      </c>
      <c r="P3116" s="18">
        <f t="shared" ref="P3116:P3135" si="974">P3055+M3116</f>
        <v>769.65499999999997</v>
      </c>
      <c r="Q3116" s="14"/>
      <c r="R3116" s="18"/>
      <c r="S3116" s="16"/>
      <c r="T3116" s="18">
        <f t="shared" si="972"/>
        <v>51342.479999999989</v>
      </c>
      <c r="U3116" s="15"/>
    </row>
    <row r="3117" spans="1:21" ht="16.8" customHeight="1" x14ac:dyDescent="0.35">
      <c r="A3117" s="133"/>
      <c r="B3117" s="16">
        <f>B3116+B3056</f>
        <v>74.98</v>
      </c>
      <c r="C3117" s="15" t="s">
        <v>179</v>
      </c>
      <c r="D3117" s="16">
        <v>1277.73</v>
      </c>
      <c r="E3117" s="16">
        <v>0</v>
      </c>
      <c r="F3117" s="16"/>
      <c r="G3117" s="16"/>
      <c r="H3117" s="103">
        <f>D3117+H3056</f>
        <v>3640.2400000000002</v>
      </c>
      <c r="I3117" s="4"/>
      <c r="J3117" s="14"/>
      <c r="K3117" s="17" t="str">
        <f>C3125</f>
        <v>TOT. PAG. PRODUTTORI</v>
      </c>
      <c r="L3117" s="16"/>
      <c r="M3117" s="16">
        <f>8.37*(L3113+L3114-M3114)/100</f>
        <v>120.33381599999998</v>
      </c>
      <c r="N3117" s="16">
        <f>D3125</f>
        <v>0</v>
      </c>
      <c r="O3117" s="16">
        <f t="shared" si="973"/>
        <v>-20823.128765000005</v>
      </c>
      <c r="P3117" s="18">
        <f t="shared" si="974"/>
        <v>644.20123499999988</v>
      </c>
      <c r="Q3117" s="14"/>
      <c r="R3117" s="18"/>
      <c r="S3117" s="16"/>
      <c r="T3117" s="18">
        <f t="shared" si="972"/>
        <v>51342.479999999989</v>
      </c>
      <c r="U3117" s="15"/>
    </row>
    <row r="3118" spans="1:21" ht="16.8" customHeight="1" x14ac:dyDescent="0.35">
      <c r="A3118" s="15"/>
      <c r="B3118" s="15"/>
      <c r="C3118" s="15" t="s">
        <v>180</v>
      </c>
      <c r="D3118" s="16">
        <v>60</v>
      </c>
      <c r="E3118" s="16">
        <v>0</v>
      </c>
      <c r="F3118" s="16"/>
      <c r="G3118" s="16"/>
      <c r="H3118" s="103" t="s">
        <v>44</v>
      </c>
      <c r="I3118" s="77" t="s">
        <v>181</v>
      </c>
      <c r="J3118" s="14"/>
      <c r="K3118" s="15" t="str">
        <f>C3142</f>
        <v>TOT. PAG. IMPIEGATE</v>
      </c>
      <c r="L3118" s="16"/>
      <c r="M3118" s="16">
        <f>15.35*(L3113+L3114-M3114)/100</f>
        <v>220.68387999999999</v>
      </c>
      <c r="N3118" s="16">
        <f>D3142</f>
        <v>0</v>
      </c>
      <c r="O3118" s="16">
        <f t="shared" si="973"/>
        <v>-5542.5695750000004</v>
      </c>
      <c r="P3118" s="18">
        <f t="shared" si="974"/>
        <v>1181.4204249999998</v>
      </c>
      <c r="Q3118" s="14"/>
      <c r="R3118" s="18"/>
      <c r="S3118" s="16"/>
      <c r="T3118" s="18">
        <f t="shared" si="972"/>
        <v>51342.479999999989</v>
      </c>
      <c r="U3118" s="15"/>
    </row>
    <row r="3119" spans="1:21" ht="16.8" customHeight="1" x14ac:dyDescent="0.35">
      <c r="A3119" s="15"/>
      <c r="B3119" s="15" t="s">
        <v>42</v>
      </c>
      <c r="C3119" s="15" t="s">
        <v>182</v>
      </c>
      <c r="D3119" s="16">
        <v>0</v>
      </c>
      <c r="E3119" s="16"/>
      <c r="F3119" s="16"/>
      <c r="G3119" s="16"/>
      <c r="H3119" s="103">
        <f>D3119+H3058</f>
        <v>23.73</v>
      </c>
      <c r="I3119" s="78">
        <f>D3116+D3117-E3117+D3119</f>
        <v>1421.68</v>
      </c>
      <c r="J3119" s="14"/>
      <c r="K3119" s="15" t="s">
        <v>45</v>
      </c>
      <c r="L3119" s="16"/>
      <c r="M3119" s="16">
        <f>2.6*(L3113+L3114-M3114)/100</f>
        <v>37.37968</v>
      </c>
      <c r="N3119" s="16">
        <f>D3130</f>
        <v>0</v>
      </c>
      <c r="O3119" s="16">
        <f t="shared" si="973"/>
        <v>5191.310300000001</v>
      </c>
      <c r="P3119" s="18">
        <f t="shared" si="974"/>
        <v>200.11030000000002</v>
      </c>
      <c r="Q3119" s="14"/>
      <c r="R3119" s="18"/>
      <c r="S3119" s="16"/>
      <c r="T3119" s="18">
        <f t="shared" si="972"/>
        <v>51342.479999999989</v>
      </c>
      <c r="U3119" s="15"/>
    </row>
    <row r="3120" spans="1:21" ht="16.8" customHeight="1" x14ac:dyDescent="0.35">
      <c r="A3120" s="15"/>
      <c r="B3120" s="15"/>
      <c r="C3120" s="15" t="s">
        <v>183</v>
      </c>
      <c r="D3120" s="16">
        <v>16</v>
      </c>
      <c r="E3120" s="16"/>
      <c r="F3120" s="16"/>
      <c r="G3120" s="16">
        <v>0</v>
      </c>
      <c r="H3120" s="103" t="s">
        <v>49</v>
      </c>
      <c r="I3120" s="4"/>
      <c r="J3120" s="14"/>
      <c r="K3120" s="15" t="s">
        <v>47</v>
      </c>
      <c r="L3120" s="16"/>
      <c r="M3120" s="16">
        <f>2.6*(L3113+L3114-M3114)/100</f>
        <v>37.37968</v>
      </c>
      <c r="N3120" s="16">
        <f>G3131+H3131</f>
        <v>0</v>
      </c>
      <c r="O3120" s="16">
        <f t="shared" si="973"/>
        <v>5014.770300000001</v>
      </c>
      <c r="P3120" s="18">
        <f t="shared" si="974"/>
        <v>200.11030000000002</v>
      </c>
      <c r="Q3120" s="14"/>
      <c r="R3120" s="18"/>
      <c r="S3120" s="16">
        <f>G3120</f>
        <v>0</v>
      </c>
      <c r="T3120" s="18">
        <f t="shared" si="972"/>
        <v>51342.479999999989</v>
      </c>
      <c r="U3120" s="15" t="str">
        <f>C3120</f>
        <v>Provvigioni TUTELA LEGALE</v>
      </c>
    </row>
    <row r="3121" spans="1:21" ht="16.8" customHeight="1" x14ac:dyDescent="0.35">
      <c r="A3121" s="15"/>
      <c r="B3121" s="15"/>
      <c r="C3121" s="15" t="s">
        <v>184</v>
      </c>
      <c r="D3121" s="16"/>
      <c r="E3121" s="16"/>
      <c r="F3121" s="16"/>
      <c r="G3121" s="16">
        <v>0</v>
      </c>
      <c r="H3121" s="103">
        <f>D3120+H3060</f>
        <v>465.93</v>
      </c>
      <c r="I3121" s="4"/>
      <c r="J3121" s="14"/>
      <c r="K3121" s="15" t="s">
        <v>50</v>
      </c>
      <c r="L3121" s="16"/>
      <c r="M3121" s="16">
        <f>0.46*(L3113+L3114-M3114)/100</f>
        <v>6.6133280000000001</v>
      </c>
      <c r="N3121" s="16">
        <f>G3135</f>
        <v>0</v>
      </c>
      <c r="O3121" s="16">
        <f t="shared" si="973"/>
        <v>918.46412999999995</v>
      </c>
      <c r="P3121" s="18">
        <f t="shared" si="974"/>
        <v>35.404130000000002</v>
      </c>
      <c r="Q3121" s="14"/>
      <c r="R3121" s="18"/>
      <c r="S3121" s="16">
        <f>G3121</f>
        <v>0</v>
      </c>
      <c r="T3121" s="18">
        <f t="shared" si="972"/>
        <v>51342.479999999989</v>
      </c>
      <c r="U3121" s="15" t="str">
        <f>C3121</f>
        <v xml:space="preserve">PAG. PROVV. SILVIO CATTANEO MESE DI </v>
      </c>
    </row>
    <row r="3122" spans="1:21" ht="16.8" customHeight="1" x14ac:dyDescent="0.35">
      <c r="A3122" s="15"/>
      <c r="B3122" s="15"/>
      <c r="C3122" s="15" t="s">
        <v>185</v>
      </c>
      <c r="D3122" s="16"/>
      <c r="E3122" s="16"/>
      <c r="F3122" s="16"/>
      <c r="G3122" s="16">
        <v>0</v>
      </c>
      <c r="H3122" s="103"/>
      <c r="I3122" s="4"/>
      <c r="J3122" s="14"/>
      <c r="K3122" s="15" t="s">
        <v>52</v>
      </c>
      <c r="L3122" s="16"/>
      <c r="M3122" s="16">
        <f>0.28*(L3113+L3114-M3114)/100</f>
        <v>4.0255040000000006</v>
      </c>
      <c r="N3122" s="16">
        <f>D3145</f>
        <v>0</v>
      </c>
      <c r="O3122" s="16">
        <f t="shared" si="973"/>
        <v>559.06033999999988</v>
      </c>
      <c r="P3122" s="18">
        <f t="shared" si="974"/>
        <v>21.550340000000002</v>
      </c>
      <c r="Q3122" s="14"/>
      <c r="R3122" s="18"/>
      <c r="S3122" s="16">
        <f>G3122</f>
        <v>0</v>
      </c>
      <c r="T3122" s="18">
        <f t="shared" si="972"/>
        <v>51342.479999999989</v>
      </c>
      <c r="U3122" s="15" t="str">
        <f>C3122</f>
        <v>PAG. PROVV. AMICONE RENZO MESE DI</v>
      </c>
    </row>
    <row r="3123" spans="1:21" ht="16.8" customHeight="1" x14ac:dyDescent="0.35">
      <c r="A3123" s="15"/>
      <c r="B3123" s="15"/>
      <c r="C3123" s="15" t="s">
        <v>186</v>
      </c>
      <c r="D3123" s="16"/>
      <c r="E3123" s="16"/>
      <c r="F3123" s="16"/>
      <c r="G3123" s="16">
        <v>0</v>
      </c>
      <c r="H3123" s="103"/>
      <c r="I3123" s="4"/>
      <c r="J3123" s="14"/>
      <c r="K3123" s="15" t="str">
        <f>C3133</f>
        <v>Materiale pulizia</v>
      </c>
      <c r="L3123" s="16"/>
      <c r="M3123" s="16">
        <f>0.28*(L3113+L3114-M3114)/100</f>
        <v>4.0255040000000006</v>
      </c>
      <c r="N3123" s="16">
        <f>G3133</f>
        <v>0</v>
      </c>
      <c r="O3123" s="16">
        <f t="shared" si="973"/>
        <v>559.06033999999988</v>
      </c>
      <c r="P3123" s="18">
        <f t="shared" si="974"/>
        <v>21.550340000000002</v>
      </c>
      <c r="Q3123" s="14"/>
      <c r="R3123" s="18"/>
      <c r="S3123" s="16">
        <f>G3123</f>
        <v>0</v>
      </c>
      <c r="T3123" s="18">
        <f t="shared" si="972"/>
        <v>51342.479999999989</v>
      </c>
      <c r="U3123" s="15" t="str">
        <f>C3123</f>
        <v>PAG. PROVV. VINCENZO  DI VITO</v>
      </c>
    </row>
    <row r="3124" spans="1:21" ht="16.8" customHeight="1" x14ac:dyDescent="0.35">
      <c r="A3124" s="15"/>
      <c r="B3124" s="15"/>
      <c r="C3124" s="15" t="s">
        <v>187</v>
      </c>
      <c r="D3124" s="16"/>
      <c r="E3124" s="16"/>
      <c r="F3124" s="16"/>
      <c r="G3124" s="16">
        <v>0</v>
      </c>
      <c r="H3124" s="16"/>
      <c r="I3124" s="4"/>
      <c r="J3124" s="14"/>
      <c r="K3124" s="15" t="str">
        <f>C3136</f>
        <v>Pubblicità</v>
      </c>
      <c r="L3124" s="16"/>
      <c r="M3124" s="16">
        <f>0.28*(L3113+L3114-M3114)/100</f>
        <v>4.0255040000000006</v>
      </c>
      <c r="N3124" s="16">
        <f>G3136</f>
        <v>0</v>
      </c>
      <c r="O3124" s="16">
        <f t="shared" si="973"/>
        <v>559.06033999999988</v>
      </c>
      <c r="P3124" s="18">
        <f t="shared" si="974"/>
        <v>21.550340000000002</v>
      </c>
      <c r="Q3124" s="14"/>
      <c r="R3124" s="18"/>
      <c r="S3124" s="16">
        <f>G3124</f>
        <v>0</v>
      </c>
      <c r="T3124" s="18">
        <f t="shared" si="972"/>
        <v>51342.479999999989</v>
      </c>
      <c r="U3124" s="15" t="str">
        <f>C3124</f>
        <v>PAG. PROVV. FRANCESCOMARCHESOLI</v>
      </c>
    </row>
    <row r="3125" spans="1:21" ht="16.8" customHeight="1" x14ac:dyDescent="0.35">
      <c r="A3125" s="15"/>
      <c r="B3125" s="15"/>
      <c r="C3125" s="15" t="s">
        <v>55</v>
      </c>
      <c r="D3125" s="16">
        <f>SUM(G3117:G3124)+E3120+E3121+E3122+E3123+E3124</f>
        <v>0</v>
      </c>
      <c r="E3125" s="16"/>
      <c r="F3125" s="16"/>
      <c r="G3125" s="16"/>
      <c r="H3125" s="16"/>
      <c r="I3125" s="4"/>
      <c r="J3125" s="14"/>
      <c r="K3125" s="15" t="str">
        <f>C3146</f>
        <v xml:space="preserve">PAG. BOLLETTA ENEL  </v>
      </c>
      <c r="L3125" s="16"/>
      <c r="M3125" s="16">
        <f>0.46*(L3113+L3114-M3114)/100</f>
        <v>6.6133280000000001</v>
      </c>
      <c r="N3125" s="16">
        <f>G3146</f>
        <v>0</v>
      </c>
      <c r="O3125" s="16">
        <f t="shared" si="973"/>
        <v>918.46412999999995</v>
      </c>
      <c r="P3125" s="18">
        <f t="shared" si="974"/>
        <v>35.404130000000002</v>
      </c>
      <c r="Q3125" s="14"/>
      <c r="R3125" s="18"/>
      <c r="S3125" s="16">
        <v>0</v>
      </c>
      <c r="T3125" s="18">
        <f t="shared" si="972"/>
        <v>51342.479999999989</v>
      </c>
      <c r="U3125" s="15"/>
    </row>
    <row r="3126" spans="1:21" ht="16.8" customHeight="1" x14ac:dyDescent="0.35">
      <c r="A3126" s="15"/>
      <c r="B3126" s="15"/>
      <c r="C3126" s="15" t="s">
        <v>56</v>
      </c>
      <c r="D3126" s="16"/>
      <c r="E3126" s="16"/>
      <c r="F3126" s="16"/>
      <c r="G3126" s="16"/>
      <c r="H3126" s="16">
        <f>SUM(H3113:H3125)</f>
        <v>7671.25</v>
      </c>
      <c r="I3126" s="4"/>
      <c r="J3126" s="14"/>
      <c r="K3126" s="15" t="s">
        <v>188</v>
      </c>
      <c r="L3126" s="16"/>
      <c r="M3126" s="16">
        <f>14.4*(L3113+L3114-M3114)/100</f>
        <v>207.02592000000001</v>
      </c>
      <c r="N3126" s="16">
        <f>G3147</f>
        <v>0</v>
      </c>
      <c r="O3126" s="16">
        <f t="shared" si="973"/>
        <v>6596.5331999999999</v>
      </c>
      <c r="P3126" s="18">
        <f t="shared" si="974"/>
        <v>1108.3031999999998</v>
      </c>
      <c r="Q3126" s="14"/>
      <c r="R3126" s="18"/>
      <c r="S3126" s="16">
        <v>0</v>
      </c>
      <c r="T3126" s="18">
        <f t="shared" si="972"/>
        <v>51342.479999999989</v>
      </c>
      <c r="U3126" s="15"/>
    </row>
    <row r="3127" spans="1:21" ht="16.8" customHeight="1" x14ac:dyDescent="0.35">
      <c r="A3127" s="15"/>
      <c r="B3127" s="15"/>
      <c r="C3127" s="15" t="s">
        <v>57</v>
      </c>
      <c r="D3127" s="16">
        <f>E3126+G3126</f>
        <v>0</v>
      </c>
      <c r="E3127" s="16"/>
      <c r="F3127" s="16"/>
      <c r="G3127" s="16"/>
      <c r="H3127" s="16"/>
      <c r="I3127" s="4"/>
      <c r="J3127" s="14"/>
      <c r="K3127" s="15" t="str">
        <f>C3148</f>
        <v>Spese condominiali</v>
      </c>
      <c r="L3127" s="16">
        <f>D3136</f>
        <v>0</v>
      </c>
      <c r="M3127" s="16">
        <f>1.4*(L3113+L3114-M3114)/100</f>
        <v>20.127520000000001</v>
      </c>
      <c r="N3127" s="16">
        <f>G3148</f>
        <v>0</v>
      </c>
      <c r="O3127" s="16">
        <f t="shared" si="973"/>
        <v>2223.1417000000001</v>
      </c>
      <c r="P3127" s="18">
        <f t="shared" si="974"/>
        <v>107.7517</v>
      </c>
      <c r="Q3127" s="14"/>
      <c r="R3127" s="18"/>
      <c r="S3127" s="16">
        <v>0</v>
      </c>
      <c r="T3127" s="18">
        <f t="shared" si="972"/>
        <v>51342.479999999989</v>
      </c>
      <c r="U3127" s="15"/>
    </row>
    <row r="3128" spans="1:21" ht="16.8" customHeight="1" x14ac:dyDescent="0.35">
      <c r="A3128" s="15"/>
      <c r="B3128" s="15"/>
      <c r="C3128" s="15" t="s">
        <v>58</v>
      </c>
      <c r="D3128" s="16"/>
      <c r="E3128" s="16"/>
      <c r="F3128" s="16"/>
      <c r="G3128" s="16">
        <v>0</v>
      </c>
      <c r="H3128" s="16"/>
      <c r="I3128" s="4"/>
      <c r="J3128" s="14"/>
      <c r="K3128" s="15" t="str">
        <f>C3150</f>
        <v xml:space="preserve">RIVALSA </v>
      </c>
      <c r="L3128" s="16"/>
      <c r="M3128" s="16">
        <f>0*(L3113+L3114-M3114)/100</f>
        <v>0</v>
      </c>
      <c r="N3128" s="16">
        <f>G3150</f>
        <v>0</v>
      </c>
      <c r="O3128" s="16">
        <f t="shared" si="973"/>
        <v>0</v>
      </c>
      <c r="P3128" s="18">
        <f t="shared" si="974"/>
        <v>0</v>
      </c>
      <c r="Q3128" s="14"/>
      <c r="R3128" s="18"/>
      <c r="S3128" s="16">
        <f t="shared" ref="S3128:S3135" si="975">G3128</f>
        <v>0</v>
      </c>
      <c r="T3128" s="18">
        <f t="shared" si="972"/>
        <v>51342.479999999989</v>
      </c>
      <c r="U3128" s="15" t="str">
        <f t="shared" ref="U3128:U3138" si="976">C3128</f>
        <v xml:space="preserve">Francobolli    </v>
      </c>
    </row>
    <row r="3129" spans="1:21" ht="16.8" customHeight="1" x14ac:dyDescent="0.35">
      <c r="A3129" s="15"/>
      <c r="B3129" s="15"/>
      <c r="C3129" s="15" t="s">
        <v>143</v>
      </c>
      <c r="D3129" s="16"/>
      <c r="E3129" s="16"/>
      <c r="F3129" s="16"/>
      <c r="G3129" s="16">
        <v>0</v>
      </c>
      <c r="H3129" s="16"/>
      <c r="I3129" s="4"/>
      <c r="J3129" s="14"/>
      <c r="K3129" s="15" t="str">
        <f>C3151</f>
        <v>COMMERCIALISTA</v>
      </c>
      <c r="L3129" s="16"/>
      <c r="M3129" s="16">
        <f>1.86*(L3113+L3114-M3114)/100</f>
        <v>26.740848</v>
      </c>
      <c r="N3129" s="16">
        <f>G3151</f>
        <v>0</v>
      </c>
      <c r="O3129" s="16">
        <f t="shared" si="973"/>
        <v>1314.0058300000005</v>
      </c>
      <c r="P3129" s="18">
        <f t="shared" si="974"/>
        <v>143.15583000000001</v>
      </c>
      <c r="Q3129" s="14"/>
      <c r="R3129" s="18"/>
      <c r="S3129" s="16">
        <f t="shared" si="975"/>
        <v>0</v>
      </c>
      <c r="T3129" s="18">
        <f t="shared" si="972"/>
        <v>51342.479999999989</v>
      </c>
      <c r="U3129" s="15" t="str">
        <f t="shared" si="976"/>
        <v xml:space="preserve">PAG. FATT. SOMMESE PETROLI </v>
      </c>
    </row>
    <row r="3130" spans="1:21" ht="16.8" customHeight="1" x14ac:dyDescent="0.35">
      <c r="A3130" s="15"/>
      <c r="B3130" s="15"/>
      <c r="C3130" s="15" t="s">
        <v>60</v>
      </c>
      <c r="D3130" s="16">
        <f>SUM(G3129:G3130)</f>
        <v>0</v>
      </c>
      <c r="E3130" s="16">
        <v>0</v>
      </c>
      <c r="F3130" s="16"/>
      <c r="G3130" s="16">
        <v>0</v>
      </c>
      <c r="H3130" s="16"/>
      <c r="I3130" s="4"/>
      <c r="J3130" s="14"/>
      <c r="K3130" s="15" t="str">
        <f>C3152</f>
        <v>CASSA PREVIDENZA  AGENTI  + QUOTA GAA</v>
      </c>
      <c r="L3130" s="16">
        <v>0</v>
      </c>
      <c r="M3130" s="16">
        <f>0.7*(L3113+L3114-M3114)/100</f>
        <v>10.06376</v>
      </c>
      <c r="N3130" s="16">
        <f>G3152</f>
        <v>0</v>
      </c>
      <c r="O3130" s="16">
        <f t="shared" si="973"/>
        <v>1397.6558500000001</v>
      </c>
      <c r="P3130" s="18">
        <f t="shared" si="974"/>
        <v>53.87585</v>
      </c>
      <c r="Q3130" s="14"/>
      <c r="R3130" s="18"/>
      <c r="S3130" s="16">
        <f t="shared" si="975"/>
        <v>0</v>
      </c>
      <c r="T3130" s="18">
        <f t="shared" si="972"/>
        <v>51342.479999999989</v>
      </c>
      <c r="U3130" s="15" t="str">
        <f t="shared" si="976"/>
        <v>Benzina auto papa'</v>
      </c>
    </row>
    <row r="3131" spans="1:21" ht="16.8" customHeight="1" x14ac:dyDescent="0.35">
      <c r="A3131" s="15"/>
      <c r="B3131" s="15"/>
      <c r="C3131" s="28" t="s">
        <v>144</v>
      </c>
      <c r="D3131" s="16"/>
      <c r="E3131" s="16">
        <v>0</v>
      </c>
      <c r="F3131" s="16">
        <v>0</v>
      </c>
      <c r="G3131" s="16">
        <v>0</v>
      </c>
      <c r="H3131" s="27">
        <v>0</v>
      </c>
      <c r="I3131" s="4"/>
      <c r="J3131" s="14"/>
      <c r="K3131" s="15" t="str">
        <f>C3156</f>
        <v>PAG. COMPENSO EDICEMBRE TALLARINI</v>
      </c>
      <c r="L3131" s="16">
        <v>0</v>
      </c>
      <c r="M3131" s="16">
        <f>18.82*(L3113+L3114-M3114)/100</f>
        <v>270.57137600000004</v>
      </c>
      <c r="N3131" s="16">
        <f>G3156</f>
        <v>1200</v>
      </c>
      <c r="O3131" s="16">
        <f t="shared" si="973"/>
        <v>13211.040709999997</v>
      </c>
      <c r="P3131" s="18">
        <f t="shared" si="974"/>
        <v>1448.49071</v>
      </c>
      <c r="Q3131" s="14"/>
      <c r="R3131" s="18"/>
      <c r="S3131" s="16">
        <f t="shared" si="975"/>
        <v>0</v>
      </c>
      <c r="T3131" s="18">
        <f t="shared" si="972"/>
        <v>51342.479999999989</v>
      </c>
      <c r="U3131" s="15" t="str">
        <f t="shared" si="976"/>
        <v>Spese bancarie</v>
      </c>
    </row>
    <row r="3132" spans="1:21" ht="16.8" customHeight="1" x14ac:dyDescent="0.35">
      <c r="A3132" s="15"/>
      <c r="B3132" s="15"/>
      <c r="C3132" s="15"/>
      <c r="D3132" s="16"/>
      <c r="E3132" s="16"/>
      <c r="F3132" s="16"/>
      <c r="G3132" s="16">
        <v>0</v>
      </c>
      <c r="H3132" s="27">
        <v>0</v>
      </c>
      <c r="I3132" s="4"/>
      <c r="J3132" s="14"/>
      <c r="K3132" s="15" t="str">
        <f>C3157</f>
        <v>PAG. RIM SPESE TALLARINI DICEMBRE</v>
      </c>
      <c r="L3132" s="16">
        <v>0</v>
      </c>
      <c r="M3132" s="16">
        <f>18.82*(L3113+L3114-M3114)/100</f>
        <v>270.57137600000004</v>
      </c>
      <c r="N3132" s="29">
        <f>G3157</f>
        <v>450</v>
      </c>
      <c r="O3132" s="16">
        <f t="shared" si="973"/>
        <v>24227.010710000002</v>
      </c>
      <c r="P3132" s="18">
        <f t="shared" si="974"/>
        <v>1448.49071</v>
      </c>
      <c r="Q3132" s="14"/>
      <c r="R3132" s="18"/>
      <c r="S3132" s="16">
        <f t="shared" si="975"/>
        <v>0</v>
      </c>
      <c r="T3132" s="18">
        <f t="shared" si="972"/>
        <v>51342.479999999989</v>
      </c>
      <c r="U3132" s="15">
        <f t="shared" si="976"/>
        <v>0</v>
      </c>
    </row>
    <row r="3133" spans="1:21" ht="16.8" customHeight="1" x14ac:dyDescent="0.35">
      <c r="A3133" s="15"/>
      <c r="B3133" s="15"/>
      <c r="C3133" s="28" t="s">
        <v>62</v>
      </c>
      <c r="D3133" s="16"/>
      <c r="E3133" s="16"/>
      <c r="F3133" s="16"/>
      <c r="G3133" s="16">
        <v>0</v>
      </c>
      <c r="H3133" s="16"/>
      <c r="I3133" s="4"/>
      <c r="J3133" s="14"/>
      <c r="K3133" s="15" t="str">
        <f>C3128</f>
        <v xml:space="preserve">Francobolli    </v>
      </c>
      <c r="L3133" s="16">
        <v>0</v>
      </c>
      <c r="M3133" s="16">
        <f>0.5*(L3113+L3114-M3114)/100</f>
        <v>7.1884000000000006</v>
      </c>
      <c r="N3133" s="16">
        <f>G3128</f>
        <v>0</v>
      </c>
      <c r="O3133" s="16">
        <f t="shared" si="973"/>
        <v>998.33275000000003</v>
      </c>
      <c r="P3133" s="18">
        <f t="shared" si="974"/>
        <v>38.482750000000003</v>
      </c>
      <c r="Q3133" s="14"/>
      <c r="R3133" s="18"/>
      <c r="S3133" s="16">
        <f t="shared" si="975"/>
        <v>0</v>
      </c>
      <c r="T3133" s="18">
        <f t="shared" si="972"/>
        <v>51342.479999999989</v>
      </c>
      <c r="U3133" s="15" t="str">
        <f t="shared" si="976"/>
        <v>Materiale pulizia</v>
      </c>
    </row>
    <row r="3134" spans="1:21" ht="16.8" customHeight="1" x14ac:dyDescent="0.35">
      <c r="A3134" s="15"/>
      <c r="B3134" s="15"/>
      <c r="C3134" s="15" t="s">
        <v>63</v>
      </c>
      <c r="D3134" s="16"/>
      <c r="E3134" s="16"/>
      <c r="F3134" s="16"/>
      <c r="G3134" s="16">
        <v>0</v>
      </c>
      <c r="H3134" s="16"/>
      <c r="I3134" s="4"/>
      <c r="J3134" s="14"/>
      <c r="K3134" s="17" t="str">
        <f>C3134</f>
        <v xml:space="preserve">Assicurazioni </v>
      </c>
      <c r="L3134" s="16">
        <v>0</v>
      </c>
      <c r="M3134" s="16">
        <f>0.5*(L3113+L3114-M3114)/100</f>
        <v>7.1884000000000006</v>
      </c>
      <c r="N3134" s="16">
        <f>G3134</f>
        <v>0</v>
      </c>
      <c r="O3134" s="16">
        <f t="shared" si="973"/>
        <v>998.33275000000003</v>
      </c>
      <c r="P3134" s="18">
        <f t="shared" si="974"/>
        <v>38.482750000000003</v>
      </c>
      <c r="Q3134" s="14"/>
      <c r="R3134" s="18"/>
      <c r="S3134" s="16">
        <f t="shared" si="975"/>
        <v>0</v>
      </c>
      <c r="T3134" s="18">
        <f t="shared" si="972"/>
        <v>51342.479999999989</v>
      </c>
      <c r="U3134" s="15" t="str">
        <f t="shared" si="976"/>
        <v xml:space="preserve">Assicurazioni </v>
      </c>
    </row>
    <row r="3135" spans="1:21" ht="16.8" customHeight="1" x14ac:dyDescent="0.35">
      <c r="A3135" s="15"/>
      <c r="B3135" s="15"/>
      <c r="C3135" s="15" t="s">
        <v>50</v>
      </c>
      <c r="D3135" s="16"/>
      <c r="E3135" s="16"/>
      <c r="F3135" s="16"/>
      <c r="G3135" s="16">
        <v>0</v>
      </c>
      <c r="H3135" s="16"/>
      <c r="I3135" s="4"/>
      <c r="J3135" s="14"/>
      <c r="K3135" s="17" t="s">
        <v>64</v>
      </c>
      <c r="L3135" s="16"/>
      <c r="M3135" s="16">
        <f>2.32*(L3113+L3114-M3114)/100</f>
        <v>33.354175999999995</v>
      </c>
      <c r="N3135" s="16">
        <f>H3169+H3168+G3167</f>
        <v>0</v>
      </c>
      <c r="O3135" s="16">
        <f t="shared" si="973"/>
        <v>-484.43004000000002</v>
      </c>
      <c r="P3135" s="18">
        <f t="shared" si="974"/>
        <v>178.55995999999999</v>
      </c>
      <c r="Q3135" s="14"/>
      <c r="R3135" s="18"/>
      <c r="S3135" s="16">
        <f t="shared" si="975"/>
        <v>0</v>
      </c>
      <c r="T3135" s="18">
        <f t="shared" si="972"/>
        <v>51342.479999999989</v>
      </c>
      <c r="U3135" s="15" t="str">
        <f t="shared" si="976"/>
        <v>Telepass</v>
      </c>
    </row>
    <row r="3136" spans="1:21" ht="16.8" customHeight="1" x14ac:dyDescent="0.35">
      <c r="A3136" s="15"/>
      <c r="B3136" s="15"/>
      <c r="C3136" s="28" t="s">
        <v>65</v>
      </c>
      <c r="D3136" s="16">
        <v>0</v>
      </c>
      <c r="E3136" s="16"/>
      <c r="F3136" s="16"/>
      <c r="G3136" s="16">
        <v>0</v>
      </c>
      <c r="H3136" s="16"/>
      <c r="I3136" s="4"/>
      <c r="J3136" s="14"/>
      <c r="K3136" s="17"/>
      <c r="L3136" s="16"/>
      <c r="M3136" s="16"/>
      <c r="N3136" s="16" t="s">
        <v>66</v>
      </c>
      <c r="O3136" s="16">
        <f>T3170+AO3170</f>
        <v>49692.479999999989</v>
      </c>
      <c r="P3136" s="18"/>
      <c r="Q3136" s="14"/>
      <c r="R3136" s="18"/>
      <c r="S3136" s="16">
        <v>0</v>
      </c>
      <c r="T3136" s="18">
        <f t="shared" si="972"/>
        <v>51342.479999999989</v>
      </c>
      <c r="U3136" s="15" t="str">
        <f t="shared" si="976"/>
        <v>Pubblicità</v>
      </c>
    </row>
    <row r="3137" spans="1:21" ht="16.8" customHeight="1" x14ac:dyDescent="0.35">
      <c r="A3137" s="15"/>
      <c r="B3137" s="66"/>
      <c r="C3137" s="15" t="s">
        <v>145</v>
      </c>
      <c r="D3137" s="67"/>
      <c r="E3137" s="16">
        <v>0</v>
      </c>
      <c r="F3137" s="16"/>
      <c r="G3137" s="16">
        <v>0</v>
      </c>
      <c r="H3137" s="16"/>
      <c r="I3137" s="4"/>
      <c r="J3137" s="14"/>
      <c r="K3137" s="17"/>
      <c r="L3137" s="16"/>
      <c r="M3137" s="16">
        <v>0</v>
      </c>
      <c r="N3137" s="16" t="s">
        <v>68</v>
      </c>
      <c r="O3137" s="31">
        <f>L3161</f>
        <v>0</v>
      </c>
      <c r="P3137" s="32">
        <f>SUM(P3116:P3135)</f>
        <v>7696.5499999999975</v>
      </c>
      <c r="Q3137" s="14"/>
      <c r="R3137" s="18"/>
      <c r="S3137" s="16">
        <f>G3137</f>
        <v>0</v>
      </c>
      <c r="T3137" s="18">
        <f t="shared" si="972"/>
        <v>51342.479999999989</v>
      </c>
      <c r="U3137" s="15" t="str">
        <f t="shared" si="976"/>
        <v xml:space="preserve">PAG. STIP.           MARZIA </v>
      </c>
    </row>
    <row r="3138" spans="1:21" ht="16.8" customHeight="1" x14ac:dyDescent="0.35">
      <c r="A3138" s="15"/>
      <c r="B3138" s="15"/>
      <c r="C3138" s="15" t="s">
        <v>147</v>
      </c>
      <c r="D3138" s="16"/>
      <c r="E3138" s="16">
        <v>0</v>
      </c>
      <c r="F3138" s="16"/>
      <c r="G3138" s="16">
        <v>0</v>
      </c>
      <c r="H3138" s="16"/>
      <c r="I3138" s="4"/>
      <c r="J3138" s="14"/>
      <c r="K3138" s="17"/>
      <c r="L3138" s="16"/>
      <c r="M3138" s="16">
        <v>0</v>
      </c>
      <c r="N3138" s="16" t="s">
        <v>70</v>
      </c>
      <c r="O3138" s="16">
        <f>SUM(L3149:L3160)+L3163</f>
        <v>7108.41</v>
      </c>
      <c r="P3138" s="33">
        <f>SUM(O3116:O3135)</f>
        <v>57474.670000000006</v>
      </c>
      <c r="Q3138" s="14"/>
      <c r="R3138" s="18"/>
      <c r="S3138" s="16">
        <f>G3138</f>
        <v>0</v>
      </c>
      <c r="T3138" s="18">
        <f t="shared" si="972"/>
        <v>51342.479999999989</v>
      </c>
      <c r="U3138" s="15" t="str">
        <f t="shared" si="976"/>
        <v xml:space="preserve">PAG. STIP.           DEBORAH </v>
      </c>
    </row>
    <row r="3139" spans="1:21" ht="16.8" customHeight="1" x14ac:dyDescent="0.35">
      <c r="A3139" s="15"/>
      <c r="B3139" s="15"/>
      <c r="C3139" s="15" t="s">
        <v>149</v>
      </c>
      <c r="D3139" s="16"/>
      <c r="E3139" s="16">
        <v>0</v>
      </c>
      <c r="F3139" s="16"/>
      <c r="G3139" s="16">
        <v>0</v>
      </c>
      <c r="H3139" s="16"/>
      <c r="I3139" s="4"/>
      <c r="J3139" s="14"/>
      <c r="K3139" s="17"/>
      <c r="L3139" s="16"/>
      <c r="M3139" s="16"/>
      <c r="N3139" s="16" t="s">
        <v>72</v>
      </c>
      <c r="O3139" s="34">
        <f>O3078+O3079-F3154-F3153</f>
        <v>6348.7599999999984</v>
      </c>
      <c r="P3139" s="35">
        <f>O3078+O3079+O3140-F3154-F3153-O3137-O3138</f>
        <v>678.02999999999884</v>
      </c>
      <c r="Q3139" s="14"/>
      <c r="R3139" s="18"/>
      <c r="S3139" s="16">
        <f>G3139</f>
        <v>0</v>
      </c>
      <c r="T3139" s="18">
        <f t="shared" si="972"/>
        <v>51342.479999999989</v>
      </c>
      <c r="U3139" s="15"/>
    </row>
    <row r="3140" spans="1:21" ht="16.8" customHeight="1" x14ac:dyDescent="0.35">
      <c r="A3140" s="15"/>
      <c r="B3140" s="15"/>
      <c r="C3140" s="15" t="s">
        <v>150</v>
      </c>
      <c r="D3140" s="16"/>
      <c r="E3140" s="16">
        <v>0</v>
      </c>
      <c r="F3140" s="16"/>
      <c r="G3140" s="16">
        <v>0</v>
      </c>
      <c r="H3140" s="16"/>
      <c r="I3140" s="4"/>
      <c r="J3140" s="14"/>
      <c r="K3140" s="6" t="s">
        <v>74</v>
      </c>
      <c r="L3140" s="3">
        <f>SUM(L3113:L3139)</f>
        <v>10127.959999999999</v>
      </c>
      <c r="M3140" s="3">
        <f>SUM(M3113:M3139)</f>
        <v>1437.68</v>
      </c>
      <c r="N3140" s="16" t="s">
        <v>75</v>
      </c>
      <c r="O3140" s="16">
        <f>N3113-L3114</f>
        <v>1437.68</v>
      </c>
      <c r="P3140" s="18"/>
      <c r="Q3140" s="14"/>
      <c r="R3140" s="18"/>
      <c r="S3140" s="16">
        <f>G3140</f>
        <v>0</v>
      </c>
      <c r="T3140" s="18">
        <f t="shared" si="972"/>
        <v>51342.479999999989</v>
      </c>
      <c r="U3140" s="15" t="str">
        <f>C3140</f>
        <v xml:space="preserve">PAG. STIP.           STEFANIA  BONIFICO </v>
      </c>
    </row>
    <row r="3141" spans="1:21" ht="16.8" customHeight="1" x14ac:dyDescent="0.35">
      <c r="A3141" s="15"/>
      <c r="B3141" s="15"/>
      <c r="C3141" s="15" t="s">
        <v>76</v>
      </c>
      <c r="D3141" s="16"/>
      <c r="E3141" s="16"/>
      <c r="F3141" s="16"/>
      <c r="G3141" s="16">
        <v>0</v>
      </c>
      <c r="H3141" s="16"/>
      <c r="I3141" s="4"/>
      <c r="J3141" s="14"/>
      <c r="K3141" s="6" t="s">
        <v>32</v>
      </c>
      <c r="L3141" s="3">
        <f>L3081</f>
        <v>311407.40999999997</v>
      </c>
      <c r="M3141" s="3">
        <f>M3081</f>
        <v>244460.09</v>
      </c>
      <c r="N3141" s="16" t="s">
        <v>77</v>
      </c>
      <c r="O3141" s="36">
        <f>(O3137+O3138)-(O3076+O3077)</f>
        <v>3322.8199999999997</v>
      </c>
      <c r="P3141" s="37">
        <f>O3140-O3141</f>
        <v>-1885.1399999999996</v>
      </c>
      <c r="Q3141" s="14"/>
      <c r="R3141" s="18"/>
      <c r="S3141" s="16">
        <f>G3141</f>
        <v>0</v>
      </c>
      <c r="T3141" s="18">
        <f t="shared" si="972"/>
        <v>51342.479999999989</v>
      </c>
      <c r="U3141" s="15" t="str">
        <f>C3141</f>
        <v>Pagamento contributi impiegate</v>
      </c>
    </row>
    <row r="3142" spans="1:21" ht="16.8" customHeight="1" thickBot="1" x14ac:dyDescent="0.4">
      <c r="A3142" s="15"/>
      <c r="B3142" s="15"/>
      <c r="C3142" s="15" t="s">
        <v>78</v>
      </c>
      <c r="D3142" s="16">
        <f>SUM(G3137:G3141)+SUM(E3137:E3141)</f>
        <v>0</v>
      </c>
      <c r="E3142" s="16"/>
      <c r="F3142" s="16"/>
      <c r="G3142" s="16"/>
      <c r="H3142" s="16"/>
      <c r="I3142" s="4"/>
      <c r="J3142" s="14"/>
      <c r="K3142" s="6" t="s">
        <v>79</v>
      </c>
      <c r="L3142" s="3">
        <f>L3140+L3141</f>
        <v>321535.37</v>
      </c>
      <c r="M3142" s="3">
        <f>M3140+M3141</f>
        <v>245897.77</v>
      </c>
      <c r="N3142" s="16" t="s">
        <v>80</v>
      </c>
      <c r="O3142" s="38">
        <f>O3139+O3140-O3141</f>
        <v>4463.619999999999</v>
      </c>
      <c r="P3142" s="39">
        <f>O3142-O3139</f>
        <v>-1885.1399999999994</v>
      </c>
      <c r="Q3142" s="14"/>
      <c r="R3142" s="18"/>
      <c r="S3142" s="16">
        <v>0</v>
      </c>
      <c r="T3142" s="18">
        <f t="shared" si="972"/>
        <v>51342.479999999989</v>
      </c>
      <c r="U3142" s="15"/>
    </row>
    <row r="3143" spans="1:21" ht="16.8" customHeight="1" thickTop="1" thickBot="1" x14ac:dyDescent="0.4">
      <c r="A3143" s="15"/>
      <c r="B3143" s="15"/>
      <c r="C3143" s="15" t="s">
        <v>81</v>
      </c>
      <c r="D3143" s="16"/>
      <c r="E3143" s="16"/>
      <c r="F3143" s="16"/>
      <c r="G3143" s="16">
        <v>0</v>
      </c>
      <c r="H3143" s="16"/>
      <c r="I3143" s="4"/>
      <c r="J3143" s="14"/>
      <c r="K3143" s="6" t="s">
        <v>13</v>
      </c>
      <c r="L3143" s="3">
        <f>L3142-M3142</f>
        <v>75637.600000000006</v>
      </c>
      <c r="M3143" s="40"/>
      <c r="N3143" s="29" t="s">
        <v>82</v>
      </c>
      <c r="O3143" s="41">
        <f>O3136+O3137+O3138+O3144</f>
        <v>57474.670000000006</v>
      </c>
      <c r="P3143" s="18"/>
      <c r="Q3143" s="14"/>
      <c r="R3143" s="18"/>
      <c r="S3143" s="16">
        <f>G3143</f>
        <v>0</v>
      </c>
      <c r="T3143" s="18">
        <f t="shared" si="972"/>
        <v>51342.479999999989</v>
      </c>
      <c r="U3143" s="15" t="str">
        <f>C3143</f>
        <v>Pag. Bolletta Telecom  780820</v>
      </c>
    </row>
    <row r="3144" spans="1:21" ht="16.8" customHeight="1" thickTop="1" thickBot="1" x14ac:dyDescent="0.4">
      <c r="A3144" s="15"/>
      <c r="B3144" s="15"/>
      <c r="C3144" s="15" t="s">
        <v>83</v>
      </c>
      <c r="D3144" s="16"/>
      <c r="E3144" s="16"/>
      <c r="F3144" s="16"/>
      <c r="G3144" s="16">
        <v>0</v>
      </c>
      <c r="H3144" s="16"/>
      <c r="I3144" s="4"/>
      <c r="J3144" s="14"/>
      <c r="K3144" s="17"/>
      <c r="L3144" s="16"/>
      <c r="M3144" s="16"/>
      <c r="N3144" s="42" t="s">
        <v>84</v>
      </c>
      <c r="O3144" s="43">
        <f>P3138-O3137-O3138-O3136</f>
        <v>673.78000000002066</v>
      </c>
      <c r="P3144" s="18"/>
      <c r="Q3144" s="14"/>
      <c r="R3144" s="18"/>
      <c r="S3144" s="16">
        <f>G3144</f>
        <v>0</v>
      </c>
      <c r="T3144" s="18">
        <f t="shared" si="972"/>
        <v>51342.479999999989</v>
      </c>
      <c r="U3144" s="15" t="str">
        <f>C3144</f>
        <v>Pag. Bolletta Telecom 780344</v>
      </c>
    </row>
    <row r="3145" spans="1:21" ht="16.8" customHeight="1" thickTop="1" x14ac:dyDescent="0.35">
      <c r="A3145" s="15"/>
      <c r="B3145" s="15"/>
      <c r="C3145" s="15" t="s">
        <v>85</v>
      </c>
      <c r="D3145" s="16">
        <f>SUM(G3143:G3145)</f>
        <v>0</v>
      </c>
      <c r="E3145" s="16"/>
      <c r="F3145" s="16"/>
      <c r="G3145" s="16">
        <v>0</v>
      </c>
      <c r="H3145" s="16"/>
      <c r="I3145" s="4"/>
      <c r="J3145" s="14"/>
      <c r="K3145" s="6" t="s">
        <v>86</v>
      </c>
      <c r="L3145" s="3">
        <f>N3084</f>
        <v>1277.45</v>
      </c>
      <c r="M3145" s="3">
        <v>0</v>
      </c>
      <c r="N3145" s="3">
        <f>SUM(L3145:M3145)</f>
        <v>1277.45</v>
      </c>
      <c r="O3145" s="44"/>
      <c r="P3145" s="18"/>
      <c r="Q3145" s="14"/>
      <c r="R3145" s="18"/>
      <c r="S3145" s="16">
        <f>G3145</f>
        <v>0</v>
      </c>
      <c r="T3145" s="18">
        <f t="shared" si="972"/>
        <v>51342.479999999989</v>
      </c>
      <c r="U3145" s="15" t="str">
        <f>C3145</f>
        <v>Pag. Bolletta Telecom</v>
      </c>
    </row>
    <row r="3146" spans="1:21" ht="16.8" customHeight="1" x14ac:dyDescent="0.35">
      <c r="A3146" s="15"/>
      <c r="B3146" s="15"/>
      <c r="C3146" s="15" t="s">
        <v>87</v>
      </c>
      <c r="D3146" s="16"/>
      <c r="E3146" s="16"/>
      <c r="F3146" s="16"/>
      <c r="G3146" s="16">
        <v>0</v>
      </c>
      <c r="H3146" s="16"/>
      <c r="I3146" s="4"/>
      <c r="J3146" s="14"/>
      <c r="K3146" s="6" t="s">
        <v>88</v>
      </c>
      <c r="L3146" s="3">
        <f>L3085</f>
        <v>0</v>
      </c>
      <c r="M3146" s="3">
        <f>H3153+G3153</f>
        <v>0</v>
      </c>
      <c r="N3146" s="45">
        <f>L3146+M3146</f>
        <v>0</v>
      </c>
      <c r="O3146" s="45">
        <f>BA3170+BG3170</f>
        <v>0</v>
      </c>
      <c r="P3146" s="18"/>
      <c r="Q3146" s="14"/>
      <c r="R3146" s="18"/>
      <c r="S3146" s="16">
        <f>G3146</f>
        <v>0</v>
      </c>
      <c r="T3146" s="18">
        <f t="shared" ref="T3146:T3177" si="977">(R3146-S3146)+T3145</f>
        <v>51342.479999999989</v>
      </c>
      <c r="U3146" s="15" t="str">
        <f>C3146</f>
        <v xml:space="preserve">PAG. BOLLETTA ENEL  </v>
      </c>
    </row>
    <row r="3147" spans="1:21" ht="16.8" customHeight="1" x14ac:dyDescent="0.35">
      <c r="A3147" s="15"/>
      <c r="B3147" s="15"/>
      <c r="C3147" s="15" t="s">
        <v>89</v>
      </c>
      <c r="D3147" s="16"/>
      <c r="E3147" s="16"/>
      <c r="F3147" s="16"/>
      <c r="G3147" s="16">
        <v>0</v>
      </c>
      <c r="H3147" s="16"/>
      <c r="I3147" s="4"/>
      <c r="J3147" s="14"/>
      <c r="K3147" s="6" t="s">
        <v>90</v>
      </c>
      <c r="L3147" s="3">
        <f>T3170+Z3170+AO3170+AU3170</f>
        <v>49692.479999999989</v>
      </c>
      <c r="M3147" s="16"/>
      <c r="N3147" s="16"/>
      <c r="O3147" s="16"/>
      <c r="P3147" s="18"/>
      <c r="Q3147" s="14"/>
      <c r="R3147" s="18"/>
      <c r="S3147" s="16">
        <v>0</v>
      </c>
      <c r="T3147" s="18">
        <f t="shared" si="977"/>
        <v>51342.479999999989</v>
      </c>
      <c r="U3147" s="15"/>
    </row>
    <row r="3148" spans="1:21" ht="16.8" customHeight="1" x14ac:dyDescent="0.35">
      <c r="A3148" s="15"/>
      <c r="B3148" s="15"/>
      <c r="C3148" s="15" t="s">
        <v>91</v>
      </c>
      <c r="D3148" s="16"/>
      <c r="E3148" s="16"/>
      <c r="F3148" s="16"/>
      <c r="G3148" s="16">
        <v>0</v>
      </c>
      <c r="H3148" s="16"/>
      <c r="I3148" s="4"/>
      <c r="J3148" s="14"/>
      <c r="K3148" s="6" t="s">
        <v>92</v>
      </c>
      <c r="L3148" s="3"/>
      <c r="M3148" s="46" t="s">
        <v>93</v>
      </c>
      <c r="N3148" s="46"/>
      <c r="O3148" s="16"/>
      <c r="P3148" s="18"/>
      <c r="Q3148" s="14"/>
      <c r="R3148" s="18"/>
      <c r="S3148" s="16">
        <f>G3148</f>
        <v>0</v>
      </c>
      <c r="T3148" s="18">
        <f t="shared" si="977"/>
        <v>51342.479999999989</v>
      </c>
      <c r="U3148" s="15" t="str">
        <f>C3148</f>
        <v>Spese condominiali</v>
      </c>
    </row>
    <row r="3149" spans="1:21" ht="16.8" customHeight="1" x14ac:dyDescent="0.35">
      <c r="A3149" s="15"/>
      <c r="B3149" s="15"/>
      <c r="C3149" s="15" t="s">
        <v>94</v>
      </c>
      <c r="D3149" s="16">
        <f>SUM(G3143:G3148)</f>
        <v>0</v>
      </c>
      <c r="E3149" s="16"/>
      <c r="F3149" s="16"/>
      <c r="G3149" s="16"/>
      <c r="H3149" s="16"/>
      <c r="I3149" s="4"/>
      <c r="J3149" s="14"/>
      <c r="K3149" s="50" t="s">
        <v>152</v>
      </c>
      <c r="L3149" s="50">
        <v>114.5</v>
      </c>
      <c r="M3149" s="16" t="s">
        <v>26</v>
      </c>
      <c r="N3149" s="16" t="s">
        <v>27</v>
      </c>
      <c r="O3149" s="16"/>
      <c r="P3149" s="18"/>
      <c r="Q3149" s="14"/>
      <c r="R3149" s="18"/>
      <c r="S3149" s="16">
        <v>0</v>
      </c>
      <c r="T3149" s="18">
        <f t="shared" si="977"/>
        <v>51342.479999999989</v>
      </c>
      <c r="U3149" s="15"/>
    </row>
    <row r="3150" spans="1:21" ht="16.8" customHeight="1" x14ac:dyDescent="0.35">
      <c r="A3150" s="15"/>
      <c r="B3150" s="15"/>
      <c r="C3150" s="15" t="s">
        <v>97</v>
      </c>
      <c r="D3150" s="16"/>
      <c r="E3150" s="16"/>
      <c r="F3150" s="16"/>
      <c r="G3150" s="16">
        <v>0</v>
      </c>
      <c r="H3150" s="16"/>
      <c r="I3150" s="4"/>
      <c r="J3150" s="14"/>
      <c r="K3150" s="16" t="s">
        <v>95</v>
      </c>
      <c r="L3150" s="16">
        <v>0.5</v>
      </c>
      <c r="M3150" s="30" t="s">
        <v>96</v>
      </c>
      <c r="N3150" s="30">
        <v>210</v>
      </c>
      <c r="O3150" s="16"/>
      <c r="P3150" s="18"/>
      <c r="Q3150" s="14"/>
      <c r="R3150" s="18"/>
      <c r="S3150" s="16">
        <f>G3150</f>
        <v>0</v>
      </c>
      <c r="T3150" s="18">
        <f t="shared" si="977"/>
        <v>51342.479999999989</v>
      </c>
      <c r="U3150" s="15"/>
    </row>
    <row r="3151" spans="1:21" ht="16.8" customHeight="1" x14ac:dyDescent="0.35">
      <c r="A3151" s="15"/>
      <c r="B3151" s="15"/>
      <c r="C3151" s="15" t="s">
        <v>100</v>
      </c>
      <c r="D3151" s="16"/>
      <c r="E3151" s="16"/>
      <c r="F3151" s="16"/>
      <c r="G3151" s="16">
        <v>0</v>
      </c>
      <c r="H3151" s="16"/>
      <c r="I3151" s="4"/>
      <c r="J3151" s="14"/>
      <c r="K3151" s="25" t="s">
        <v>98</v>
      </c>
      <c r="L3151" s="83">
        <v>0</v>
      </c>
      <c r="M3151" s="30" t="s">
        <v>99</v>
      </c>
      <c r="N3151" s="16">
        <v>1231.5</v>
      </c>
      <c r="O3151" s="16"/>
      <c r="P3151" s="18"/>
      <c r="Q3151" s="14"/>
      <c r="R3151" s="18"/>
      <c r="S3151" s="16">
        <f>G3151</f>
        <v>0</v>
      </c>
      <c r="T3151" s="18">
        <f t="shared" si="977"/>
        <v>51342.479999999989</v>
      </c>
      <c r="U3151" s="15" t="str">
        <f>C3151</f>
        <v>COMMERCIALISTA</v>
      </c>
    </row>
    <row r="3152" spans="1:21" ht="16.8" customHeight="1" x14ac:dyDescent="0.35">
      <c r="A3152" s="15"/>
      <c r="B3152" s="15"/>
      <c r="C3152" s="64" t="s">
        <v>154</v>
      </c>
      <c r="D3152" s="16"/>
      <c r="E3152" s="16"/>
      <c r="F3152" s="16"/>
      <c r="G3152" s="16">
        <v>0</v>
      </c>
      <c r="H3152" s="16">
        <v>0</v>
      </c>
      <c r="I3152" s="4"/>
      <c r="J3152" s="14"/>
      <c r="K3152" s="16" t="s">
        <v>101</v>
      </c>
      <c r="L3152" s="73">
        <v>1089.5</v>
      </c>
      <c r="M3152" s="3" t="s">
        <v>102</v>
      </c>
      <c r="N3152" s="16">
        <v>0</v>
      </c>
      <c r="O3152" s="16"/>
      <c r="P3152" s="18"/>
      <c r="Q3152" s="14"/>
      <c r="R3152" s="18"/>
      <c r="S3152" s="16">
        <f>G3152</f>
        <v>0</v>
      </c>
      <c r="T3152" s="18">
        <f t="shared" si="977"/>
        <v>51342.479999999989</v>
      </c>
      <c r="U3152" s="15" t="str">
        <f>C3152</f>
        <v>CASSA PREVIDENZA  AGENTI  + QUOTA GAA</v>
      </c>
    </row>
    <row r="3153" spans="1:21" ht="16.8" customHeight="1" x14ac:dyDescent="0.35">
      <c r="A3153" s="15"/>
      <c r="B3153" s="15"/>
      <c r="C3153" s="15" t="s">
        <v>106</v>
      </c>
      <c r="D3153" s="16"/>
      <c r="E3153" s="16"/>
      <c r="F3153" s="85">
        <v>0</v>
      </c>
      <c r="G3153" s="16">
        <v>0</v>
      </c>
      <c r="H3153" s="16">
        <v>0</v>
      </c>
      <c r="I3153" s="4"/>
      <c r="J3153" s="14"/>
      <c r="K3153" s="16" t="s">
        <v>104</v>
      </c>
      <c r="L3153" s="73">
        <v>204</v>
      </c>
      <c r="M3153" s="30" t="s">
        <v>105</v>
      </c>
      <c r="N3153" s="30">
        <v>818</v>
      </c>
      <c r="O3153" s="16"/>
      <c r="P3153" s="18"/>
      <c r="Q3153" s="14"/>
      <c r="R3153" s="18">
        <f>F3153</f>
        <v>0</v>
      </c>
      <c r="S3153" s="16">
        <v>0</v>
      </c>
      <c r="T3153" s="18">
        <f t="shared" si="977"/>
        <v>51342.479999999989</v>
      </c>
      <c r="U3153" s="15"/>
    </row>
    <row r="3154" spans="1:21" ht="16.8" customHeight="1" x14ac:dyDescent="0.35">
      <c r="A3154" s="15"/>
      <c r="B3154" s="15"/>
      <c r="C3154" s="47" t="s">
        <v>155</v>
      </c>
      <c r="D3154" s="16"/>
      <c r="E3154" s="16"/>
      <c r="F3154" s="1">
        <v>0</v>
      </c>
      <c r="G3154" s="16">
        <v>0</v>
      </c>
      <c r="H3154" s="16"/>
      <c r="I3154" s="4"/>
      <c r="J3154" s="14"/>
      <c r="K3154" s="30" t="s">
        <v>107</v>
      </c>
      <c r="L3154" s="30">
        <v>0.01</v>
      </c>
      <c r="M3154" s="16" t="s">
        <v>108</v>
      </c>
      <c r="N3154" s="16">
        <v>0</v>
      </c>
      <c r="O3154" s="16"/>
      <c r="P3154" s="18"/>
      <c r="Q3154" s="14"/>
      <c r="R3154" s="49">
        <f>F3154</f>
        <v>0</v>
      </c>
      <c r="S3154" s="16">
        <v>0</v>
      </c>
      <c r="T3154" s="18">
        <f t="shared" si="977"/>
        <v>51342.479999999989</v>
      </c>
      <c r="U3154" s="17" t="str">
        <f>C3154</f>
        <v>VERSAMENTO PROVV. MATURATE</v>
      </c>
    </row>
    <row r="3155" spans="1:21" ht="16.8" customHeight="1" x14ac:dyDescent="0.35">
      <c r="A3155" s="15"/>
      <c r="B3155" s="15"/>
      <c r="C3155" s="15" t="s">
        <v>112</v>
      </c>
      <c r="D3155" s="16"/>
      <c r="E3155" s="16"/>
      <c r="F3155" s="16"/>
      <c r="G3155" s="16">
        <v>0</v>
      </c>
      <c r="H3155" s="16"/>
      <c r="I3155" s="4"/>
      <c r="J3155" s="14"/>
      <c r="K3155" s="30" t="s">
        <v>110</v>
      </c>
      <c r="L3155" s="73">
        <v>7.0000000000000007E-2</v>
      </c>
      <c r="M3155" t="s">
        <v>111</v>
      </c>
      <c r="N3155" s="50">
        <v>0</v>
      </c>
      <c r="O3155" s="16"/>
      <c r="P3155" s="18"/>
      <c r="Q3155" s="14"/>
      <c r="R3155" s="18"/>
      <c r="S3155" s="16">
        <f>G3155</f>
        <v>0</v>
      </c>
      <c r="T3155" s="18">
        <f t="shared" si="977"/>
        <v>51342.479999999989</v>
      </c>
      <c r="U3155" s="15" t="s">
        <v>113</v>
      </c>
    </row>
    <row r="3156" spans="1:21" ht="16.8" customHeight="1" x14ac:dyDescent="0.35">
      <c r="A3156" s="15"/>
      <c r="B3156" s="15"/>
      <c r="C3156" s="15" t="s">
        <v>226</v>
      </c>
      <c r="D3156" s="16"/>
      <c r="E3156" s="16"/>
      <c r="F3156" s="16">
        <v>0</v>
      </c>
      <c r="G3156" s="16">
        <v>1200</v>
      </c>
      <c r="H3156" s="16"/>
      <c r="I3156" s="4"/>
      <c r="J3156" s="14"/>
      <c r="K3156" s="16" t="s">
        <v>227</v>
      </c>
      <c r="L3156" s="16">
        <v>2301</v>
      </c>
      <c r="M3156" s="16"/>
      <c r="N3156" s="16">
        <v>0</v>
      </c>
      <c r="O3156" s="16"/>
      <c r="P3156" s="18"/>
      <c r="Q3156" s="14"/>
      <c r="R3156" s="18"/>
      <c r="S3156" s="16">
        <f>G3156</f>
        <v>1200</v>
      </c>
      <c r="T3156" s="18">
        <f t="shared" si="977"/>
        <v>50142.479999999989</v>
      </c>
      <c r="U3156" s="15" t="str">
        <f>C3156</f>
        <v>PAG. COMPENSO EDICEMBRE TALLARINI</v>
      </c>
    </row>
    <row r="3157" spans="1:21" ht="16.8" customHeight="1" x14ac:dyDescent="0.35">
      <c r="A3157" s="15"/>
      <c r="B3157" s="15"/>
      <c r="C3157" s="15" t="s">
        <v>228</v>
      </c>
      <c r="D3157" s="16"/>
      <c r="E3157" s="16"/>
      <c r="F3157" s="16">
        <v>0</v>
      </c>
      <c r="G3157" s="16">
        <v>450</v>
      </c>
      <c r="H3157" s="16"/>
      <c r="I3157" s="4"/>
      <c r="J3157" s="14"/>
      <c r="K3157" s="16" t="s">
        <v>229</v>
      </c>
      <c r="L3157" s="16">
        <v>527.01</v>
      </c>
      <c r="M3157" s="16"/>
      <c r="N3157" s="16">
        <v>0</v>
      </c>
      <c r="O3157" s="16"/>
      <c r="P3157" s="18"/>
      <c r="Q3157" s="14"/>
      <c r="R3157" s="18">
        <v>0</v>
      </c>
      <c r="S3157" s="16">
        <f>G3157</f>
        <v>450</v>
      </c>
      <c r="T3157" s="18">
        <f t="shared" si="977"/>
        <v>49692.479999999989</v>
      </c>
      <c r="U3157" s="15" t="str">
        <f>C3157</f>
        <v>PAG. RIM SPESE TALLARINI DICEMBRE</v>
      </c>
    </row>
    <row r="3158" spans="1:21" ht="16.8" customHeight="1" x14ac:dyDescent="0.35">
      <c r="A3158" s="15"/>
      <c r="B3158" s="15"/>
      <c r="C3158" s="15" t="s">
        <v>116</v>
      </c>
      <c r="D3158" s="16"/>
      <c r="E3158" s="16"/>
      <c r="F3158" s="16">
        <v>0</v>
      </c>
      <c r="G3158" s="16"/>
      <c r="H3158" s="16"/>
      <c r="I3158" s="4"/>
      <c r="J3158" s="14"/>
      <c r="K3158" s="16" t="s">
        <v>230</v>
      </c>
      <c r="L3158" s="16">
        <v>621.32000000000005</v>
      </c>
      <c r="M3158" s="16"/>
      <c r="N3158" s="16">
        <v>0</v>
      </c>
      <c r="O3158" s="16"/>
      <c r="P3158" s="18"/>
      <c r="Q3158" s="14"/>
      <c r="R3158" s="18">
        <v>0</v>
      </c>
      <c r="S3158" s="16">
        <v>0</v>
      </c>
      <c r="T3158" s="18">
        <f t="shared" si="977"/>
        <v>49692.479999999989</v>
      </c>
      <c r="U3158" s="15"/>
    </row>
    <row r="3159" spans="1:21" ht="16.8" customHeight="1" x14ac:dyDescent="0.35">
      <c r="A3159" s="15"/>
      <c r="B3159" s="15"/>
      <c r="C3159" s="15" t="s">
        <v>116</v>
      </c>
      <c r="D3159" s="16"/>
      <c r="E3159" s="16"/>
      <c r="F3159" s="16">
        <v>0</v>
      </c>
      <c r="G3159" s="16"/>
      <c r="H3159" s="16">
        <v>0</v>
      </c>
      <c r="I3159" s="4"/>
      <c r="J3159" s="14"/>
      <c r="K3159" s="16"/>
      <c r="L3159" s="16">
        <v>0</v>
      </c>
      <c r="M3159" s="16"/>
      <c r="N3159" s="16">
        <v>0</v>
      </c>
      <c r="O3159" s="16"/>
      <c r="P3159" s="18"/>
      <c r="Q3159" s="14"/>
      <c r="R3159" s="18">
        <v>0</v>
      </c>
      <c r="S3159" s="16">
        <v>0</v>
      </c>
      <c r="T3159" s="18">
        <f t="shared" si="977"/>
        <v>49692.479999999989</v>
      </c>
      <c r="U3159" s="15"/>
    </row>
    <row r="3160" spans="1:21" ht="16.8" customHeight="1" x14ac:dyDescent="0.35">
      <c r="A3160" s="15"/>
      <c r="B3160" s="15"/>
      <c r="C3160" s="15" t="s">
        <v>116</v>
      </c>
      <c r="D3160" s="16"/>
      <c r="E3160" s="16"/>
      <c r="F3160" s="16">
        <v>0</v>
      </c>
      <c r="G3160" s="16"/>
      <c r="H3160" s="16"/>
      <c r="I3160" s="4"/>
      <c r="J3160" s="14"/>
      <c r="K3160" s="16" t="s">
        <v>118</v>
      </c>
      <c r="L3160" s="16">
        <v>-9</v>
      </c>
      <c r="M3160" s="16"/>
      <c r="N3160" s="16">
        <v>0</v>
      </c>
      <c r="O3160" s="16"/>
      <c r="P3160" s="18"/>
      <c r="Q3160" s="14"/>
      <c r="R3160" s="18">
        <v>0</v>
      </c>
      <c r="S3160" s="16">
        <v>0</v>
      </c>
      <c r="T3160" s="18">
        <f t="shared" si="977"/>
        <v>49692.479999999989</v>
      </c>
      <c r="U3160" s="15"/>
    </row>
    <row r="3161" spans="1:21" ht="16.8" customHeight="1" x14ac:dyDescent="0.35">
      <c r="A3161" s="15"/>
      <c r="B3161" s="15"/>
      <c r="C3161" s="15" t="s">
        <v>116</v>
      </c>
      <c r="D3161" s="16"/>
      <c r="E3161" s="16"/>
      <c r="F3161" s="16">
        <v>0</v>
      </c>
      <c r="G3161" s="16">
        <v>0</v>
      </c>
      <c r="H3161" s="16"/>
      <c r="I3161" s="4"/>
      <c r="J3161" s="14"/>
      <c r="K3161" s="17" t="s">
        <v>68</v>
      </c>
      <c r="L3161" s="51">
        <f>AI3170</f>
        <v>0</v>
      </c>
      <c r="M3161" s="16"/>
      <c r="N3161" s="16"/>
      <c r="O3161" s="16"/>
      <c r="P3161" s="18"/>
      <c r="Q3161" s="14"/>
      <c r="R3161" s="18">
        <v>0</v>
      </c>
      <c r="S3161" s="16">
        <v>0</v>
      </c>
      <c r="T3161" s="18">
        <f t="shared" si="977"/>
        <v>49692.479999999989</v>
      </c>
      <c r="U3161" s="15"/>
    </row>
    <row r="3162" spans="1:21" ht="16.8" customHeight="1" x14ac:dyDescent="0.35">
      <c r="A3162" s="15"/>
      <c r="B3162" s="15"/>
      <c r="C3162" s="68" t="s">
        <v>116</v>
      </c>
      <c r="D3162" s="16"/>
      <c r="E3162" s="16"/>
      <c r="F3162" s="16">
        <v>0</v>
      </c>
      <c r="G3162" s="16"/>
      <c r="H3162" s="16"/>
      <c r="I3162" s="4"/>
      <c r="J3162" s="14"/>
      <c r="K3162" s="17" t="s">
        <v>119</v>
      </c>
      <c r="L3162" s="16">
        <f>SUM(L3149:L3161)</f>
        <v>4848.91</v>
      </c>
      <c r="M3162" s="16"/>
      <c r="N3162" s="16"/>
      <c r="O3162" s="16"/>
      <c r="P3162" s="18"/>
      <c r="Q3162" s="14"/>
      <c r="R3162" s="18">
        <v>0</v>
      </c>
      <c r="S3162" s="16"/>
      <c r="T3162" s="18">
        <f t="shared" si="977"/>
        <v>49692.479999999989</v>
      </c>
      <c r="U3162" s="15"/>
    </row>
    <row r="3163" spans="1:21" ht="16.8" customHeight="1" x14ac:dyDescent="0.35">
      <c r="A3163" s="15"/>
      <c r="B3163" s="15"/>
      <c r="C3163" s="15" t="s">
        <v>175</v>
      </c>
      <c r="D3163" s="16"/>
      <c r="E3163" s="16"/>
      <c r="F3163" s="16">
        <v>14269.78</v>
      </c>
      <c r="G3163" s="85">
        <f>F3153</f>
        <v>0</v>
      </c>
      <c r="H3163" s="16"/>
      <c r="I3163" s="4"/>
      <c r="J3163" s="14"/>
      <c r="K3163" s="17" t="s">
        <v>93</v>
      </c>
      <c r="L3163" s="16">
        <f>SUM(N3150:N3163)</f>
        <v>2259.5</v>
      </c>
      <c r="M3163" s="44"/>
      <c r="N3163" s="16"/>
      <c r="O3163" s="16"/>
      <c r="P3163" s="18"/>
      <c r="Q3163" s="14"/>
      <c r="R3163" s="18">
        <v>0</v>
      </c>
      <c r="S3163" s="16"/>
      <c r="T3163" s="18">
        <f t="shared" si="977"/>
        <v>49692.479999999989</v>
      </c>
      <c r="U3163" s="15"/>
    </row>
    <row r="3164" spans="1:21" ht="16.8" customHeight="1" x14ac:dyDescent="0.35">
      <c r="A3164" s="15"/>
      <c r="B3164" s="15"/>
      <c r="C3164" s="47" t="s">
        <v>120</v>
      </c>
      <c r="D3164" s="16"/>
      <c r="E3164" s="16"/>
      <c r="F3164" s="16">
        <v>0</v>
      </c>
      <c r="G3164" s="1">
        <f>F3154</f>
        <v>0</v>
      </c>
      <c r="H3164" s="16">
        <f>G3164-D3055-D3056-D3058</f>
        <v>-83.2</v>
      </c>
      <c r="I3164" s="4"/>
      <c r="J3164" s="14"/>
      <c r="K3164" s="53">
        <f>A3113</f>
        <v>45358</v>
      </c>
      <c r="L3164" s="3">
        <f>D3113+D3114-E3118+D3115-E3115+D3118-E3113+B3116</f>
        <v>10127.959999999999</v>
      </c>
      <c r="M3164" s="3"/>
      <c r="N3164" s="3"/>
      <c r="O3164" s="16"/>
      <c r="P3164" s="18"/>
      <c r="Q3164" s="14"/>
      <c r="R3164" s="18"/>
      <c r="S3164" s="16"/>
      <c r="T3164" s="18">
        <f t="shared" si="977"/>
        <v>49692.479999999989</v>
      </c>
      <c r="U3164" s="15"/>
    </row>
    <row r="3165" spans="1:21" ht="16.8" customHeight="1" x14ac:dyDescent="0.35">
      <c r="A3165" s="15"/>
      <c r="B3165" s="15"/>
      <c r="C3165" s="15" t="s">
        <v>121</v>
      </c>
      <c r="D3165" s="16"/>
      <c r="E3165" s="16">
        <v>0</v>
      </c>
      <c r="F3165" s="16">
        <v>0</v>
      </c>
      <c r="G3165" s="16">
        <v>0</v>
      </c>
      <c r="H3165" s="16"/>
      <c r="I3165" s="4"/>
      <c r="J3165" s="14"/>
      <c r="K3165" s="17"/>
      <c r="L3165" s="16"/>
      <c r="M3165" s="16"/>
      <c r="N3165" s="16"/>
      <c r="O3165" s="16"/>
      <c r="P3165" s="18"/>
      <c r="Q3165" s="14"/>
      <c r="R3165" s="18"/>
      <c r="S3165" s="16">
        <f>G3165</f>
        <v>0</v>
      </c>
      <c r="T3165" s="18">
        <f t="shared" si="977"/>
        <v>49692.479999999989</v>
      </c>
      <c r="U3165" s="15" t="str">
        <f>C3165</f>
        <v>Spese manutenzione auto</v>
      </c>
    </row>
    <row r="3166" spans="1:21" ht="16.8" customHeight="1" x14ac:dyDescent="0.35">
      <c r="A3166" s="15"/>
      <c r="B3166" s="15"/>
      <c r="C3166" s="15" t="s">
        <v>122</v>
      </c>
      <c r="D3166" s="16">
        <v>0</v>
      </c>
      <c r="E3166" s="16"/>
      <c r="F3166" s="16">
        <v>0</v>
      </c>
      <c r="G3166" s="16">
        <v>0</v>
      </c>
      <c r="H3166" s="16"/>
      <c r="I3166" s="4"/>
      <c r="J3166" s="14"/>
      <c r="K3166" s="17"/>
      <c r="L3166" s="16">
        <v>0</v>
      </c>
      <c r="M3166" s="16"/>
      <c r="N3166" s="16"/>
      <c r="O3166" s="16"/>
      <c r="P3166" s="18"/>
      <c r="Q3166" s="14"/>
      <c r="R3166" s="18"/>
      <c r="S3166" s="16">
        <v>0</v>
      </c>
      <c r="T3166" s="18">
        <f t="shared" si="977"/>
        <v>49692.479999999989</v>
      </c>
      <c r="U3166" s="15" t="str">
        <f>C3166</f>
        <v>Spese alberghi etc</v>
      </c>
    </row>
    <row r="3167" spans="1:21" ht="16.8" customHeight="1" x14ac:dyDescent="0.35">
      <c r="A3167" s="15"/>
      <c r="B3167" s="15"/>
      <c r="C3167" s="15"/>
      <c r="D3167" s="16">
        <f>SUM(G3165:G3167)</f>
        <v>0</v>
      </c>
      <c r="E3167" s="16">
        <v>0</v>
      </c>
      <c r="F3167" s="16"/>
      <c r="G3167" s="16">
        <v>0</v>
      </c>
      <c r="H3167" s="16"/>
      <c r="I3167" s="4"/>
      <c r="J3167" s="14"/>
      <c r="K3167" s="6" t="s">
        <v>123</v>
      </c>
      <c r="L3167" s="3">
        <f>SUM(L3147:L3161)+N3146+L3163+L3164</f>
        <v>66928.849999999991</v>
      </c>
      <c r="M3167" s="3">
        <f>SUM(O3116:O3135)+N3145</f>
        <v>58752.12</v>
      </c>
      <c r="N3167" s="16"/>
      <c r="O3167" s="16"/>
      <c r="P3167" s="18"/>
      <c r="Q3167" s="14"/>
      <c r="R3167" s="18"/>
      <c r="S3167" s="16">
        <v>0</v>
      </c>
      <c r="T3167" s="18">
        <f t="shared" si="977"/>
        <v>49692.479999999989</v>
      </c>
      <c r="U3167" s="15"/>
    </row>
    <row r="3168" spans="1:21" ht="16.8" customHeight="1" x14ac:dyDescent="0.35">
      <c r="A3168" s="15"/>
      <c r="B3168" s="15"/>
      <c r="C3168" s="64" t="s">
        <v>146</v>
      </c>
      <c r="D3168" s="16"/>
      <c r="E3168" s="16">
        <v>0</v>
      </c>
      <c r="F3168" s="16"/>
      <c r="G3168" s="16">
        <v>0</v>
      </c>
      <c r="H3168" s="16">
        <v>0</v>
      </c>
      <c r="I3168" s="84">
        <f>I3170-I3119</f>
        <v>-29348.590000000004</v>
      </c>
      <c r="J3168" s="14"/>
      <c r="K3168" s="6" t="s">
        <v>124</v>
      </c>
      <c r="L3168" s="3">
        <f>L3167-M3167</f>
        <v>8176.7299999999886</v>
      </c>
      <c r="M3168" s="16"/>
      <c r="N3168" s="16"/>
      <c r="O3168" s="16"/>
      <c r="P3168" s="18"/>
      <c r="Q3168" s="14"/>
      <c r="R3168" s="18"/>
      <c r="S3168" s="16">
        <v>0</v>
      </c>
      <c r="T3168" s="18">
        <f t="shared" si="977"/>
        <v>49692.479999999989</v>
      </c>
      <c r="U3168" s="15"/>
    </row>
    <row r="3169" spans="1:21" ht="16.8" customHeight="1" x14ac:dyDescent="0.35">
      <c r="A3169" s="15"/>
      <c r="B3169" s="15"/>
      <c r="C3169" s="64" t="s">
        <v>148</v>
      </c>
      <c r="D3169" s="16"/>
      <c r="E3169" s="16"/>
      <c r="F3169" s="16"/>
      <c r="G3169" s="16">
        <v>0</v>
      </c>
      <c r="H3169" s="16">
        <v>0</v>
      </c>
      <c r="I3169" s="4"/>
      <c r="J3169" s="14"/>
      <c r="K3169" s="6" t="s">
        <v>35</v>
      </c>
      <c r="L3169" s="55">
        <f>D3170+E3170+A3170+B3170+B3117</f>
        <v>75637.60000000002</v>
      </c>
      <c r="M3169" s="16"/>
      <c r="N3169" s="16"/>
      <c r="O3169" s="56"/>
      <c r="P3169" s="18"/>
      <c r="Q3169" s="14"/>
      <c r="R3169" s="18"/>
      <c r="S3169" s="16">
        <v>0</v>
      </c>
      <c r="T3169" s="18">
        <f t="shared" si="977"/>
        <v>49692.479999999989</v>
      </c>
      <c r="U3169" s="15"/>
    </row>
    <row r="3170" spans="1:21" ht="16.8" customHeight="1" x14ac:dyDescent="0.35">
      <c r="A3170" s="92">
        <f>D3115-D3117+A3109-E3115-G3169</f>
        <v>6450.8500000000022</v>
      </c>
      <c r="B3170" s="44">
        <f>D3118-D3120+B3109</f>
        <v>1577.64</v>
      </c>
      <c r="C3170" s="57" t="s">
        <v>127</v>
      </c>
      <c r="D3170" s="44">
        <f>D3113-D3116-E3113+D3109</f>
        <v>61236.290000000015</v>
      </c>
      <c r="E3170" s="44">
        <f>D3114-D3119+E3109</f>
        <v>6297.84</v>
      </c>
      <c r="F3170" s="72">
        <f>D3116+D3117+D3119+F3109-E3117</f>
        <v>3572.0999999999995</v>
      </c>
      <c r="G3170" s="81">
        <f>D3116+D3117-E3117+D3119+G3109</f>
        <v>3572.0999999999995</v>
      </c>
      <c r="H3170" s="44">
        <f>G3164+G3163+H3109</f>
        <v>31499.010000000002</v>
      </c>
      <c r="I3170" s="79">
        <f>G3170-H3170</f>
        <v>-27926.910000000003</v>
      </c>
      <c r="J3170" s="58"/>
      <c r="K3170" s="6" t="s">
        <v>128</v>
      </c>
      <c r="L3170" s="3">
        <f>L3168-L3169</f>
        <v>-67460.870000000024</v>
      </c>
      <c r="M3170" s="27" t="s">
        <v>168</v>
      </c>
      <c r="N3170" s="27">
        <f>O3170-L3169</f>
        <v>-61453.680000000022</v>
      </c>
      <c r="O3170" s="44">
        <f>Z3170+AU3170+N3146+SUM(L3149:L3160)+SUM(N3150:N3160)+L3164-D3116-D3119-D3115+E3117</f>
        <v>14183.919999999998</v>
      </c>
      <c r="P3170" s="18"/>
      <c r="Q3170" s="58"/>
      <c r="R3170" s="59"/>
      <c r="S3170" s="44"/>
      <c r="T3170" s="59">
        <f t="shared" si="977"/>
        <v>49692.479999999989</v>
      </c>
      <c r="U3170" s="57"/>
    </row>
    <row r="3173" spans="1:21" ht="16.8" customHeight="1" x14ac:dyDescent="0.35">
      <c r="A3173" s="2" t="s">
        <v>0</v>
      </c>
      <c r="B3173" s="2"/>
      <c r="C3173" s="2" t="s">
        <v>2</v>
      </c>
      <c r="D3173" s="3" t="s">
        <v>3</v>
      </c>
      <c r="E3173" s="3" t="s">
        <v>4</v>
      </c>
      <c r="F3173" s="3" t="s">
        <v>5</v>
      </c>
      <c r="G3173" s="3" t="s">
        <v>6</v>
      </c>
      <c r="H3173" s="102" t="s">
        <v>24</v>
      </c>
      <c r="I3173" s="76"/>
      <c r="J3173" s="5" t="s">
        <v>0</v>
      </c>
      <c r="K3173" s="6" t="s">
        <v>2</v>
      </c>
      <c r="L3173" s="3" t="s">
        <v>8</v>
      </c>
      <c r="M3173" s="3" t="s">
        <v>9</v>
      </c>
      <c r="N3173" s="3" t="s">
        <v>10</v>
      </c>
      <c r="O3173" s="3" t="s">
        <v>11</v>
      </c>
      <c r="P3173" s="3" t="s">
        <v>12</v>
      </c>
      <c r="Q3173" s="5" t="s">
        <v>0</v>
      </c>
      <c r="R3173" s="3" t="s">
        <v>8</v>
      </c>
      <c r="S3173" s="3" t="s">
        <v>9</v>
      </c>
      <c r="T3173" s="3" t="s">
        <v>13</v>
      </c>
      <c r="U3173" s="2" t="s">
        <v>14</v>
      </c>
    </row>
    <row r="3174" spans="1:21" ht="16.8" customHeight="1" x14ac:dyDescent="0.35">
      <c r="A3174" s="14">
        <v>45359</v>
      </c>
      <c r="B3174" s="15" t="s">
        <v>173</v>
      </c>
      <c r="C3174" s="15" t="s">
        <v>177</v>
      </c>
      <c r="D3174" s="16">
        <v>7139.99</v>
      </c>
      <c r="E3174" s="16">
        <v>0</v>
      </c>
      <c r="F3174" s="16"/>
      <c r="G3174" s="16"/>
      <c r="H3174" s="103"/>
      <c r="I3174" s="4"/>
      <c r="J3174" s="14">
        <f>A3174</f>
        <v>45359</v>
      </c>
      <c r="K3174" s="17" t="s">
        <v>24</v>
      </c>
      <c r="L3174" s="16">
        <f>D3177+D3180+D3178+D3181</f>
        <v>1690.44</v>
      </c>
      <c r="M3174" s="16"/>
      <c r="N3174" s="82">
        <f>L3174+L3175-M3175</f>
        <v>1690.44</v>
      </c>
      <c r="O3174" s="80">
        <f>D3177+D3180+D3178-E3178-E3177+O3113</f>
        <v>8756.16</v>
      </c>
      <c r="P3174" s="18"/>
      <c r="Q3174" s="14">
        <f>J3174</f>
        <v>45359</v>
      </c>
      <c r="R3174" s="18"/>
      <c r="S3174" s="16"/>
      <c r="T3174" s="18">
        <f>T3170</f>
        <v>49692.479999999989</v>
      </c>
      <c r="U3174" s="15"/>
    </row>
    <row r="3175" spans="1:21" ht="16.8" customHeight="1" x14ac:dyDescent="0.35">
      <c r="A3175" s="15"/>
      <c r="B3175" s="15"/>
      <c r="C3175" s="15" t="s">
        <v>179</v>
      </c>
      <c r="D3175" s="16">
        <v>1248.33</v>
      </c>
      <c r="E3175" s="16"/>
      <c r="F3175" s="16"/>
      <c r="G3175" s="16"/>
      <c r="H3175" s="103" t="s">
        <v>34</v>
      </c>
      <c r="I3175" s="4"/>
      <c r="J3175" s="14"/>
      <c r="K3175" s="17" t="s">
        <v>30</v>
      </c>
      <c r="L3175" s="16">
        <v>0</v>
      </c>
      <c r="M3175" s="16">
        <f>E3178</f>
        <v>0</v>
      </c>
      <c r="N3175" s="16"/>
      <c r="O3175" s="16"/>
      <c r="P3175" s="18"/>
      <c r="Q3175" s="14"/>
      <c r="R3175" s="18"/>
      <c r="S3175" s="16"/>
      <c r="T3175" s="18">
        <f t="shared" ref="T3175:T3206" si="978">(R3175-S3175)+T3174</f>
        <v>49692.479999999989</v>
      </c>
      <c r="U3175" s="15"/>
    </row>
    <row r="3176" spans="1:21" ht="16.8" customHeight="1" x14ac:dyDescent="0.35">
      <c r="A3176" s="15"/>
      <c r="B3176" s="15"/>
      <c r="C3176" s="15" t="s">
        <v>177</v>
      </c>
      <c r="D3176" s="16">
        <v>8703</v>
      </c>
      <c r="E3176" s="16">
        <v>265.5</v>
      </c>
      <c r="F3176" s="16"/>
      <c r="G3176" s="16"/>
      <c r="H3176" s="103">
        <f>D3177+H3115</f>
        <v>4936.8899999999994</v>
      </c>
      <c r="I3176" s="4"/>
      <c r="J3176" s="14"/>
      <c r="K3176" s="17" t="s">
        <v>35</v>
      </c>
      <c r="L3176" s="16">
        <f>D3174+D3175+D3176+D3179-D3177-D3178-D3180-D3181-E3176-E3174+B3177</f>
        <v>15170.039999999999</v>
      </c>
      <c r="M3176" s="16">
        <v>0</v>
      </c>
      <c r="N3176" s="16"/>
      <c r="O3176" s="16">
        <v>0</v>
      </c>
      <c r="P3176" s="18"/>
      <c r="Q3176" s="14"/>
      <c r="R3176" s="18"/>
      <c r="S3176" s="16"/>
      <c r="T3176" s="18">
        <f t="shared" si="978"/>
        <v>49692.479999999989</v>
      </c>
      <c r="U3176" s="15"/>
    </row>
    <row r="3177" spans="1:21" ht="16.8" customHeight="1" x14ac:dyDescent="0.35">
      <c r="A3177" s="15"/>
      <c r="B3177" s="15">
        <v>0</v>
      </c>
      <c r="C3177" s="15" t="s">
        <v>178</v>
      </c>
      <c r="D3177" s="16">
        <v>1395.54</v>
      </c>
      <c r="E3177" s="16"/>
      <c r="F3177" s="16"/>
      <c r="G3177" s="16"/>
      <c r="H3177" s="103" t="s">
        <v>40</v>
      </c>
      <c r="I3177" s="4"/>
      <c r="J3177" s="14"/>
      <c r="K3177" s="17" t="str">
        <f>C3216</f>
        <v>TASSE</v>
      </c>
      <c r="L3177" s="16"/>
      <c r="M3177" s="16">
        <f>10*(L3174+L3175-M3175)/100</f>
        <v>169.04400000000001</v>
      </c>
      <c r="N3177" s="16">
        <f>G3216</f>
        <v>0</v>
      </c>
      <c r="O3177" s="16">
        <f t="shared" ref="O3177:O3196" si="979">O3116+M3177-N3177</f>
        <v>19807.599000000002</v>
      </c>
      <c r="P3177" s="18">
        <f t="shared" ref="P3177:P3196" si="980">P3116+M3177</f>
        <v>938.69899999999996</v>
      </c>
      <c r="Q3177" s="14"/>
      <c r="R3177" s="18"/>
      <c r="S3177" s="16"/>
      <c r="T3177" s="18">
        <f t="shared" si="978"/>
        <v>49692.479999999989</v>
      </c>
      <c r="U3177" s="15"/>
    </row>
    <row r="3178" spans="1:21" ht="16.8" customHeight="1" x14ac:dyDescent="0.35">
      <c r="A3178" s="15"/>
      <c r="B3178" s="16">
        <f>B3177+B3117</f>
        <v>74.98</v>
      </c>
      <c r="C3178" s="15" t="s">
        <v>399</v>
      </c>
      <c r="D3178" s="16">
        <v>130</v>
      </c>
      <c r="E3178" s="16">
        <v>0</v>
      </c>
      <c r="F3178" s="16"/>
      <c r="G3178" s="16"/>
      <c r="H3178" s="103">
        <f>D3178+H3117</f>
        <v>3770.2400000000002</v>
      </c>
      <c r="I3178" s="4"/>
      <c r="J3178" s="14"/>
      <c r="K3178" s="17" t="str">
        <f>C3186</f>
        <v>TOT. PAG. PRODUTTORI</v>
      </c>
      <c r="L3178" s="16"/>
      <c r="M3178" s="16">
        <f>8.37*(L3174+L3175-M3175)/100</f>
        <v>141.48982799999999</v>
      </c>
      <c r="N3178" s="16">
        <f>D3186</f>
        <v>0</v>
      </c>
      <c r="O3178" s="16">
        <f t="shared" si="979"/>
        <v>-20681.638937000003</v>
      </c>
      <c r="P3178" s="18">
        <f t="shared" si="980"/>
        <v>785.69106299999987</v>
      </c>
      <c r="Q3178" s="14"/>
      <c r="R3178" s="18"/>
      <c r="S3178" s="16"/>
      <c r="T3178" s="18">
        <f t="shared" si="978"/>
        <v>49692.479999999989</v>
      </c>
      <c r="U3178" s="15"/>
    </row>
    <row r="3179" spans="1:21" ht="16.8" customHeight="1" x14ac:dyDescent="0.35">
      <c r="A3179" s="15"/>
      <c r="B3179" s="15"/>
      <c r="C3179" s="15" t="s">
        <v>183</v>
      </c>
      <c r="D3179" s="16">
        <v>34.659999999999997</v>
      </c>
      <c r="E3179" s="16">
        <v>0</v>
      </c>
      <c r="F3179" s="16"/>
      <c r="G3179" s="16"/>
      <c r="H3179" s="103" t="s">
        <v>44</v>
      </c>
      <c r="I3179" s="77" t="s">
        <v>181</v>
      </c>
      <c r="J3179" s="14"/>
      <c r="K3179" s="15" t="str">
        <f>C3203</f>
        <v>TOT. PAG. IMPIEGATE</v>
      </c>
      <c r="L3179" s="16"/>
      <c r="M3179" s="16">
        <f>15.35*(L3174+L3175-M3175)/100</f>
        <v>259.48254000000003</v>
      </c>
      <c r="N3179" s="16">
        <f>D3203</f>
        <v>0</v>
      </c>
      <c r="O3179" s="16">
        <f t="shared" si="979"/>
        <v>-5283.0870350000005</v>
      </c>
      <c r="P3179" s="18">
        <f t="shared" si="980"/>
        <v>1440.9029649999998</v>
      </c>
      <c r="Q3179" s="14"/>
      <c r="R3179" s="18"/>
      <c r="S3179" s="16"/>
      <c r="T3179" s="18">
        <f t="shared" si="978"/>
        <v>49692.479999999989</v>
      </c>
      <c r="U3179" s="15"/>
    </row>
    <row r="3180" spans="1:21" ht="16.8" customHeight="1" x14ac:dyDescent="0.35">
      <c r="A3180" s="15"/>
      <c r="B3180" s="15" t="s">
        <v>42</v>
      </c>
      <c r="C3180" s="15" t="s">
        <v>182</v>
      </c>
      <c r="D3180" s="16">
        <v>0</v>
      </c>
      <c r="E3180" s="16"/>
      <c r="F3180" s="16"/>
      <c r="G3180" s="16"/>
      <c r="H3180" s="103">
        <f>D3180+H3119</f>
        <v>23.73</v>
      </c>
      <c r="I3180" s="78">
        <f>D3177+D3178-E3178+D3180</f>
        <v>1525.54</v>
      </c>
      <c r="J3180" s="14"/>
      <c r="K3180" s="15" t="s">
        <v>45</v>
      </c>
      <c r="L3180" s="16"/>
      <c r="M3180" s="16">
        <f>2.6*(L3174+L3175-M3175)/100</f>
        <v>43.951440000000005</v>
      </c>
      <c r="N3180" s="16">
        <f>D3191</f>
        <v>0</v>
      </c>
      <c r="O3180" s="16">
        <f t="shared" si="979"/>
        <v>5235.2617400000008</v>
      </c>
      <c r="P3180" s="18">
        <f t="shared" si="980"/>
        <v>244.06174000000004</v>
      </c>
      <c r="Q3180" s="14"/>
      <c r="R3180" s="18"/>
      <c r="S3180" s="16"/>
      <c r="T3180" s="18">
        <f t="shared" si="978"/>
        <v>49692.479999999989</v>
      </c>
      <c r="U3180" s="15"/>
    </row>
    <row r="3181" spans="1:21" ht="16.8" customHeight="1" x14ac:dyDescent="0.35">
      <c r="A3181" s="15"/>
      <c r="B3181" s="15"/>
      <c r="C3181" s="15" t="s">
        <v>183</v>
      </c>
      <c r="D3181" s="16">
        <v>164.9</v>
      </c>
      <c r="E3181" s="16"/>
      <c r="F3181" s="16"/>
      <c r="G3181" s="16">
        <v>0</v>
      </c>
      <c r="H3181" s="103" t="s">
        <v>49</v>
      </c>
      <c r="I3181" s="4"/>
      <c r="J3181" s="14"/>
      <c r="K3181" s="15" t="s">
        <v>47</v>
      </c>
      <c r="L3181" s="16"/>
      <c r="M3181" s="16">
        <f>2.6*(L3174+L3175-M3175)/100</f>
        <v>43.951440000000005</v>
      </c>
      <c r="N3181" s="16">
        <f>G3192+H3192</f>
        <v>60.73</v>
      </c>
      <c r="O3181" s="16">
        <f t="shared" si="979"/>
        <v>4997.9917400000013</v>
      </c>
      <c r="P3181" s="18">
        <f t="shared" si="980"/>
        <v>244.06174000000004</v>
      </c>
      <c r="Q3181" s="14"/>
      <c r="R3181" s="18"/>
      <c r="S3181" s="16">
        <f>G3181</f>
        <v>0</v>
      </c>
      <c r="T3181" s="18">
        <f t="shared" si="978"/>
        <v>49692.479999999989</v>
      </c>
      <c r="U3181" s="15" t="str">
        <f>C3181</f>
        <v>Provvigioni TUTELA LEGALE</v>
      </c>
    </row>
    <row r="3182" spans="1:21" ht="16.8" customHeight="1" x14ac:dyDescent="0.35">
      <c r="A3182" s="15"/>
      <c r="B3182" s="15"/>
      <c r="C3182" s="15" t="s">
        <v>184</v>
      </c>
      <c r="D3182" s="16"/>
      <c r="E3182" s="16"/>
      <c r="F3182" s="16"/>
      <c r="G3182" s="16">
        <v>0</v>
      </c>
      <c r="H3182" s="103">
        <f>D3181+H3121</f>
        <v>630.83000000000004</v>
      </c>
      <c r="I3182" s="4"/>
      <c r="J3182" s="14"/>
      <c r="K3182" s="15" t="s">
        <v>50</v>
      </c>
      <c r="L3182" s="16"/>
      <c r="M3182" s="16">
        <f>0.46*(L3174+L3175-M3175)/100</f>
        <v>7.7760240000000014</v>
      </c>
      <c r="N3182" s="16">
        <f>G3196</f>
        <v>0</v>
      </c>
      <c r="O3182" s="16">
        <f t="shared" si="979"/>
        <v>926.24015399999996</v>
      </c>
      <c r="P3182" s="18">
        <f t="shared" si="980"/>
        <v>43.180154000000002</v>
      </c>
      <c r="Q3182" s="14"/>
      <c r="R3182" s="18"/>
      <c r="S3182" s="16">
        <f>G3182</f>
        <v>0</v>
      </c>
      <c r="T3182" s="18">
        <f t="shared" si="978"/>
        <v>49692.479999999989</v>
      </c>
      <c r="U3182" s="15" t="str">
        <f>C3182</f>
        <v xml:space="preserve">PAG. PROVV. SILVIO CATTANEO MESE DI </v>
      </c>
    </row>
    <row r="3183" spans="1:21" ht="16.8" customHeight="1" x14ac:dyDescent="0.35">
      <c r="A3183" s="15"/>
      <c r="B3183" s="15"/>
      <c r="C3183" s="15" t="s">
        <v>185</v>
      </c>
      <c r="D3183" s="16"/>
      <c r="E3183" s="16"/>
      <c r="F3183" s="16"/>
      <c r="G3183" s="16">
        <v>0</v>
      </c>
      <c r="H3183" s="103"/>
      <c r="I3183" s="4"/>
      <c r="J3183" s="14"/>
      <c r="K3183" s="15" t="s">
        <v>52</v>
      </c>
      <c r="L3183" s="16"/>
      <c r="M3183" s="16">
        <f>0.28*(L3174+L3175-M3175)/100</f>
        <v>4.7332320000000001</v>
      </c>
      <c r="N3183" s="16">
        <f>D3206</f>
        <v>0</v>
      </c>
      <c r="O3183" s="16">
        <f t="shared" si="979"/>
        <v>563.79357199999993</v>
      </c>
      <c r="P3183" s="18">
        <f t="shared" si="980"/>
        <v>26.283572000000003</v>
      </c>
      <c r="Q3183" s="14"/>
      <c r="R3183" s="18"/>
      <c r="S3183" s="16">
        <f>G3183</f>
        <v>0</v>
      </c>
      <c r="T3183" s="18">
        <f t="shared" si="978"/>
        <v>49692.479999999989</v>
      </c>
      <c r="U3183" s="15" t="str">
        <f>C3183</f>
        <v>PAG. PROVV. AMICONE RENZO MESE DI</v>
      </c>
    </row>
    <row r="3184" spans="1:21" ht="16.8" customHeight="1" x14ac:dyDescent="0.35">
      <c r="A3184" s="15"/>
      <c r="B3184" s="15"/>
      <c r="C3184" s="15" t="s">
        <v>186</v>
      </c>
      <c r="D3184" s="16"/>
      <c r="E3184" s="16"/>
      <c r="F3184" s="16"/>
      <c r="G3184" s="16">
        <v>0</v>
      </c>
      <c r="H3184" s="103"/>
      <c r="I3184" s="4"/>
      <c r="J3184" s="14"/>
      <c r="K3184" s="15" t="str">
        <f>C3194</f>
        <v>Materiale pulizia</v>
      </c>
      <c r="L3184" s="16"/>
      <c r="M3184" s="16">
        <f>0.28*(L3174+L3175-M3175)/100</f>
        <v>4.7332320000000001</v>
      </c>
      <c r="N3184" s="16">
        <f>G3194</f>
        <v>0</v>
      </c>
      <c r="O3184" s="16">
        <f t="shared" si="979"/>
        <v>563.79357199999993</v>
      </c>
      <c r="P3184" s="18">
        <f t="shared" si="980"/>
        <v>26.283572000000003</v>
      </c>
      <c r="Q3184" s="14"/>
      <c r="R3184" s="18"/>
      <c r="S3184" s="16">
        <f>G3184</f>
        <v>0</v>
      </c>
      <c r="T3184" s="18">
        <f t="shared" si="978"/>
        <v>49692.479999999989</v>
      </c>
      <c r="U3184" s="15" t="str">
        <f>C3184</f>
        <v>PAG. PROVV. VINCENZO  DI VITO</v>
      </c>
    </row>
    <row r="3185" spans="1:21" ht="16.8" customHeight="1" x14ac:dyDescent="0.35">
      <c r="A3185" s="15"/>
      <c r="B3185" s="15"/>
      <c r="C3185" s="15" t="s">
        <v>187</v>
      </c>
      <c r="D3185" s="16"/>
      <c r="E3185" s="16"/>
      <c r="F3185" s="16"/>
      <c r="G3185" s="16">
        <v>0</v>
      </c>
      <c r="H3185" s="16"/>
      <c r="I3185" s="4"/>
      <c r="J3185" s="14"/>
      <c r="K3185" s="15" t="str">
        <f>C3197</f>
        <v>Pubblicità</v>
      </c>
      <c r="L3185" s="16"/>
      <c r="M3185" s="16">
        <f>0.28*(L3174+L3175-M3175)/100</f>
        <v>4.7332320000000001</v>
      </c>
      <c r="N3185" s="16">
        <f>G3197</f>
        <v>0</v>
      </c>
      <c r="O3185" s="16">
        <f t="shared" si="979"/>
        <v>563.79357199999993</v>
      </c>
      <c r="P3185" s="18">
        <f t="shared" si="980"/>
        <v>26.283572000000003</v>
      </c>
      <c r="Q3185" s="14"/>
      <c r="R3185" s="18"/>
      <c r="S3185" s="16">
        <f>G3185</f>
        <v>0</v>
      </c>
      <c r="T3185" s="18">
        <f t="shared" si="978"/>
        <v>49692.479999999989</v>
      </c>
      <c r="U3185" s="15" t="str">
        <f>C3185</f>
        <v>PAG. PROVV. FRANCESCOMARCHESOLI</v>
      </c>
    </row>
    <row r="3186" spans="1:21" ht="16.8" customHeight="1" x14ac:dyDescent="0.35">
      <c r="A3186" s="15"/>
      <c r="B3186" s="15"/>
      <c r="C3186" s="15" t="s">
        <v>55</v>
      </c>
      <c r="D3186" s="16">
        <f>SUM(G3178:G3185)+E3181+E3182+E3183+E3184+E3185</f>
        <v>0</v>
      </c>
      <c r="E3186" s="16"/>
      <c r="F3186" s="16"/>
      <c r="G3186" s="16"/>
      <c r="H3186" s="16"/>
      <c r="I3186" s="4"/>
      <c r="J3186" s="14"/>
      <c r="K3186" s="15" t="str">
        <f>C3207</f>
        <v xml:space="preserve">PAG. BOLLETTA ENEL  </v>
      </c>
      <c r="L3186" s="16"/>
      <c r="M3186" s="16">
        <f>0.46*(L3174+L3175-M3175)/100</f>
        <v>7.7760240000000014</v>
      </c>
      <c r="N3186" s="16">
        <f>G3207</f>
        <v>0</v>
      </c>
      <c r="O3186" s="16">
        <f t="shared" si="979"/>
        <v>926.24015399999996</v>
      </c>
      <c r="P3186" s="18">
        <f t="shared" si="980"/>
        <v>43.180154000000002</v>
      </c>
      <c r="Q3186" s="14"/>
      <c r="R3186" s="18"/>
      <c r="S3186" s="16">
        <v>0</v>
      </c>
      <c r="T3186" s="18">
        <f t="shared" si="978"/>
        <v>49692.479999999989</v>
      </c>
      <c r="U3186" s="15"/>
    </row>
    <row r="3187" spans="1:21" ht="16.8" customHeight="1" x14ac:dyDescent="0.35">
      <c r="A3187" s="15"/>
      <c r="B3187" s="15"/>
      <c r="C3187" s="15" t="s">
        <v>56</v>
      </c>
      <c r="D3187" s="16"/>
      <c r="E3187" s="16"/>
      <c r="F3187" s="16"/>
      <c r="G3187" s="16"/>
      <c r="H3187" s="16">
        <f>SUM(H3174:H3186)</f>
        <v>9361.6899999999987</v>
      </c>
      <c r="I3187" s="4"/>
      <c r="J3187" s="14"/>
      <c r="K3187" s="15" t="s">
        <v>188</v>
      </c>
      <c r="L3187" s="16"/>
      <c r="M3187" s="16">
        <f>14.4*(L3174+L3175-M3175)/100</f>
        <v>243.42336000000003</v>
      </c>
      <c r="N3187" s="16">
        <f>G3208</f>
        <v>0</v>
      </c>
      <c r="O3187" s="16">
        <f t="shared" si="979"/>
        <v>6839.9565599999996</v>
      </c>
      <c r="P3187" s="18">
        <f t="shared" si="980"/>
        <v>1351.7265599999998</v>
      </c>
      <c r="Q3187" s="14"/>
      <c r="R3187" s="18"/>
      <c r="S3187" s="16">
        <v>0</v>
      </c>
      <c r="T3187" s="18">
        <f t="shared" si="978"/>
        <v>49692.479999999989</v>
      </c>
      <c r="U3187" s="15"/>
    </row>
    <row r="3188" spans="1:21" ht="16.8" customHeight="1" x14ac:dyDescent="0.35">
      <c r="A3188" s="15"/>
      <c r="B3188" s="15"/>
      <c r="C3188" s="15" t="s">
        <v>57</v>
      </c>
      <c r="D3188" s="16">
        <f>E3187+G3187</f>
        <v>0</v>
      </c>
      <c r="E3188" s="16"/>
      <c r="F3188" s="16"/>
      <c r="G3188" s="16"/>
      <c r="H3188" s="16"/>
      <c r="I3188" s="4"/>
      <c r="J3188" s="14"/>
      <c r="K3188" s="15" t="str">
        <f>C3209</f>
        <v>Spese condominiali</v>
      </c>
      <c r="L3188" s="16">
        <f>D3197</f>
        <v>0</v>
      </c>
      <c r="M3188" s="16">
        <f>1.4*(L3174+L3175-M3175)/100</f>
        <v>23.666160000000001</v>
      </c>
      <c r="N3188" s="16">
        <f>G3209</f>
        <v>0</v>
      </c>
      <c r="O3188" s="16">
        <f t="shared" si="979"/>
        <v>2246.8078600000003</v>
      </c>
      <c r="P3188" s="18">
        <f t="shared" si="980"/>
        <v>131.41785999999999</v>
      </c>
      <c r="Q3188" s="14"/>
      <c r="R3188" s="18"/>
      <c r="S3188" s="16">
        <v>0</v>
      </c>
      <c r="T3188" s="18">
        <f t="shared" si="978"/>
        <v>49692.479999999989</v>
      </c>
      <c r="U3188" s="15"/>
    </row>
    <row r="3189" spans="1:21" ht="16.8" customHeight="1" x14ac:dyDescent="0.35">
      <c r="A3189" s="15"/>
      <c r="B3189" s="15"/>
      <c r="C3189" s="15" t="s">
        <v>58</v>
      </c>
      <c r="D3189" s="16"/>
      <c r="E3189" s="16"/>
      <c r="F3189" s="16"/>
      <c r="G3189" s="16">
        <v>0</v>
      </c>
      <c r="H3189" s="16"/>
      <c r="I3189" s="4"/>
      <c r="J3189" s="14"/>
      <c r="K3189" s="15" t="str">
        <f>C3211</f>
        <v xml:space="preserve">RIVALSA </v>
      </c>
      <c r="L3189" s="16"/>
      <c r="M3189" s="16">
        <f>0*(L3174+L3175-M3175)/100</f>
        <v>0</v>
      </c>
      <c r="N3189" s="16">
        <f>G3211</f>
        <v>0</v>
      </c>
      <c r="O3189" s="16">
        <f t="shared" si="979"/>
        <v>0</v>
      </c>
      <c r="P3189" s="18">
        <f t="shared" si="980"/>
        <v>0</v>
      </c>
      <c r="Q3189" s="14"/>
      <c r="R3189" s="18"/>
      <c r="S3189" s="16">
        <f t="shared" ref="S3189:S3196" si="981">G3189</f>
        <v>0</v>
      </c>
      <c r="T3189" s="18">
        <f t="shared" si="978"/>
        <v>49692.479999999989</v>
      </c>
      <c r="U3189" s="15" t="str">
        <f t="shared" ref="U3189:U3199" si="982">C3189</f>
        <v xml:space="preserve">Francobolli    </v>
      </c>
    </row>
    <row r="3190" spans="1:21" ht="16.8" customHeight="1" x14ac:dyDescent="0.35">
      <c r="A3190" s="15"/>
      <c r="B3190" s="15"/>
      <c r="C3190" s="15" t="s">
        <v>143</v>
      </c>
      <c r="D3190" s="16"/>
      <c r="E3190" s="16"/>
      <c r="F3190" s="16"/>
      <c r="G3190" s="16">
        <v>0</v>
      </c>
      <c r="H3190" s="16"/>
      <c r="I3190" s="4"/>
      <c r="J3190" s="14"/>
      <c r="K3190" s="15" t="str">
        <f>C3212</f>
        <v>COMMERCIALISTA</v>
      </c>
      <c r="L3190" s="16"/>
      <c r="M3190" s="16">
        <f>1.86*(L3174+L3175-M3175)/100</f>
        <v>31.442184000000001</v>
      </c>
      <c r="N3190" s="16">
        <f>G3212</f>
        <v>0</v>
      </c>
      <c r="O3190" s="16">
        <f t="shared" si="979"/>
        <v>1345.4480140000005</v>
      </c>
      <c r="P3190" s="18">
        <f t="shared" si="980"/>
        <v>174.59801400000001</v>
      </c>
      <c r="Q3190" s="14"/>
      <c r="R3190" s="18"/>
      <c r="S3190" s="16">
        <f t="shared" si="981"/>
        <v>0</v>
      </c>
      <c r="T3190" s="18">
        <f t="shared" si="978"/>
        <v>49692.479999999989</v>
      </c>
      <c r="U3190" s="15" t="str">
        <f t="shared" si="982"/>
        <v xml:space="preserve">PAG. FATT. SOMMESE PETROLI </v>
      </c>
    </row>
    <row r="3191" spans="1:21" ht="16.8" customHeight="1" x14ac:dyDescent="0.35">
      <c r="A3191" s="15"/>
      <c r="B3191" s="15"/>
      <c r="C3191" s="15" t="s">
        <v>60</v>
      </c>
      <c r="D3191" s="16">
        <f>SUM(G3190:G3191)</f>
        <v>0</v>
      </c>
      <c r="E3191" s="16">
        <v>0</v>
      </c>
      <c r="F3191" s="16"/>
      <c r="G3191" s="16">
        <v>0</v>
      </c>
      <c r="H3191" s="16"/>
      <c r="I3191" s="4"/>
      <c r="J3191" s="14"/>
      <c r="K3191" s="15" t="str">
        <f>C3213</f>
        <v>CASSA PREVIDENZA  AGENTI  + QUOTA GAA</v>
      </c>
      <c r="L3191" s="16">
        <v>0</v>
      </c>
      <c r="M3191" s="16">
        <f>0.7*(L3174+L3175-M3175)/100</f>
        <v>11.833080000000001</v>
      </c>
      <c r="N3191" s="16">
        <f>G3213</f>
        <v>0</v>
      </c>
      <c r="O3191" s="16">
        <f t="shared" si="979"/>
        <v>1409.4889300000002</v>
      </c>
      <c r="P3191" s="18">
        <f t="shared" si="980"/>
        <v>65.708929999999995</v>
      </c>
      <c r="Q3191" s="14"/>
      <c r="R3191" s="18"/>
      <c r="S3191" s="16">
        <f t="shared" si="981"/>
        <v>0</v>
      </c>
      <c r="T3191" s="18">
        <f t="shared" si="978"/>
        <v>49692.479999999989</v>
      </c>
      <c r="U3191" s="15" t="str">
        <f t="shared" si="982"/>
        <v>Benzina auto papa'</v>
      </c>
    </row>
    <row r="3192" spans="1:21" ht="16.8" customHeight="1" x14ac:dyDescent="0.35">
      <c r="A3192" s="15"/>
      <c r="B3192" s="15"/>
      <c r="C3192" s="28" t="s">
        <v>231</v>
      </c>
      <c r="D3192" s="16"/>
      <c r="E3192" s="16">
        <v>0</v>
      </c>
      <c r="F3192" s="16">
        <v>0</v>
      </c>
      <c r="G3192" s="16">
        <v>60.73</v>
      </c>
      <c r="H3192" s="27">
        <v>0</v>
      </c>
      <c r="I3192" s="4"/>
      <c r="J3192" s="14"/>
      <c r="K3192" s="15" t="str">
        <f>C3217</f>
        <v>PREL.  COMEPSNO DICMEBRE GABRIELA</v>
      </c>
      <c r="L3192" s="16">
        <v>0</v>
      </c>
      <c r="M3192" s="16">
        <f>18.82*(L3174+L3175-M3175)/100</f>
        <v>318.14080799999999</v>
      </c>
      <c r="N3192" s="16">
        <f>G3217</f>
        <v>1300</v>
      </c>
      <c r="O3192" s="16">
        <f t="shared" si="979"/>
        <v>12229.181517999998</v>
      </c>
      <c r="P3192" s="18">
        <f t="shared" si="980"/>
        <v>1766.6315180000001</v>
      </c>
      <c r="Q3192" s="14"/>
      <c r="R3192" s="18"/>
      <c r="S3192" s="16">
        <f t="shared" si="981"/>
        <v>60.73</v>
      </c>
      <c r="T3192" s="18">
        <f t="shared" si="978"/>
        <v>49631.749999999985</v>
      </c>
      <c r="U3192" s="15" t="str">
        <f t="shared" si="982"/>
        <v>BPM 10223  BOLLO 2  + INT. 12,23 + COMM. 48,5</v>
      </c>
    </row>
    <row r="3193" spans="1:21" ht="16.8" customHeight="1" x14ac:dyDescent="0.35">
      <c r="A3193" s="15"/>
      <c r="B3193" s="15"/>
      <c r="C3193" s="15"/>
      <c r="D3193" s="16"/>
      <c r="E3193" s="16"/>
      <c r="F3193" s="16"/>
      <c r="G3193" s="16">
        <v>0</v>
      </c>
      <c r="H3193" s="27">
        <v>0</v>
      </c>
      <c r="I3193" s="4"/>
      <c r="J3193" s="14"/>
      <c r="K3193" s="15" t="str">
        <f>C3218</f>
        <v>PREL.  RIMB. SPESE DICEBRE GABRIELA</v>
      </c>
      <c r="L3193" s="16">
        <v>0</v>
      </c>
      <c r="M3193" s="16">
        <f>18.82*(L3174+L3175-M3175)/100</f>
        <v>318.14080799999999</v>
      </c>
      <c r="N3193" s="29">
        <f>G3218</f>
        <v>650</v>
      </c>
      <c r="O3193" s="16">
        <f t="shared" si="979"/>
        <v>23895.151518000002</v>
      </c>
      <c r="P3193" s="18">
        <f t="shared" si="980"/>
        <v>1766.6315180000001</v>
      </c>
      <c r="Q3193" s="14"/>
      <c r="R3193" s="18"/>
      <c r="S3193" s="16">
        <f t="shared" si="981"/>
        <v>0</v>
      </c>
      <c r="T3193" s="18">
        <f t="shared" si="978"/>
        <v>49631.749999999985</v>
      </c>
      <c r="U3193" s="15">
        <f t="shared" si="982"/>
        <v>0</v>
      </c>
    </row>
    <row r="3194" spans="1:21" ht="16.8" customHeight="1" x14ac:dyDescent="0.35">
      <c r="A3194" s="15"/>
      <c r="B3194" s="15"/>
      <c r="C3194" s="28" t="s">
        <v>62</v>
      </c>
      <c r="D3194" s="16"/>
      <c r="E3194" s="16"/>
      <c r="F3194" s="16"/>
      <c r="G3194" s="16">
        <v>0</v>
      </c>
      <c r="H3194" s="16"/>
      <c r="I3194" s="4"/>
      <c r="J3194" s="14"/>
      <c r="K3194" s="15" t="str">
        <f>C3189</f>
        <v xml:space="preserve">Francobolli    </v>
      </c>
      <c r="L3194" s="16">
        <v>0</v>
      </c>
      <c r="M3194" s="16">
        <f>0.5*(L3174+L3175-M3175)/100</f>
        <v>8.4521999999999995</v>
      </c>
      <c r="N3194" s="16">
        <f>G3189</f>
        <v>0</v>
      </c>
      <c r="O3194" s="16">
        <f t="shared" si="979"/>
        <v>1006.78495</v>
      </c>
      <c r="P3194" s="18">
        <f t="shared" si="980"/>
        <v>46.934950000000001</v>
      </c>
      <c r="Q3194" s="14"/>
      <c r="R3194" s="18"/>
      <c r="S3194" s="16">
        <f t="shared" si="981"/>
        <v>0</v>
      </c>
      <c r="T3194" s="18">
        <f t="shared" si="978"/>
        <v>49631.749999999985</v>
      </c>
      <c r="U3194" s="15" t="str">
        <f t="shared" si="982"/>
        <v>Materiale pulizia</v>
      </c>
    </row>
    <row r="3195" spans="1:21" ht="16.8" customHeight="1" x14ac:dyDescent="0.35">
      <c r="A3195" s="15"/>
      <c r="B3195" s="15"/>
      <c r="C3195" s="15" t="s">
        <v>63</v>
      </c>
      <c r="D3195" s="16"/>
      <c r="E3195" s="16"/>
      <c r="F3195" s="16"/>
      <c r="G3195" s="16">
        <v>0</v>
      </c>
      <c r="H3195" s="16"/>
      <c r="I3195" s="4"/>
      <c r="J3195" s="14"/>
      <c r="K3195" s="17" t="str">
        <f>C3195</f>
        <v xml:space="preserve">Assicurazioni </v>
      </c>
      <c r="L3195" s="16">
        <v>0</v>
      </c>
      <c r="M3195" s="16">
        <f>0.5*(L3174+L3175-M3175)/100</f>
        <v>8.4521999999999995</v>
      </c>
      <c r="N3195" s="16">
        <f>G3195</f>
        <v>0</v>
      </c>
      <c r="O3195" s="16">
        <f t="shared" si="979"/>
        <v>1006.78495</v>
      </c>
      <c r="P3195" s="18">
        <f t="shared" si="980"/>
        <v>46.934950000000001</v>
      </c>
      <c r="Q3195" s="14"/>
      <c r="R3195" s="18"/>
      <c r="S3195" s="16">
        <f t="shared" si="981"/>
        <v>0</v>
      </c>
      <c r="T3195" s="18">
        <f t="shared" si="978"/>
        <v>49631.749999999985</v>
      </c>
      <c r="U3195" s="15" t="str">
        <f t="shared" si="982"/>
        <v xml:space="preserve">Assicurazioni </v>
      </c>
    </row>
    <row r="3196" spans="1:21" ht="16.8" customHeight="1" x14ac:dyDescent="0.35">
      <c r="A3196" s="15"/>
      <c r="B3196" s="15"/>
      <c r="C3196" s="15" t="s">
        <v>50</v>
      </c>
      <c r="D3196" s="16"/>
      <c r="E3196" s="16"/>
      <c r="F3196" s="16"/>
      <c r="G3196" s="16">
        <v>0</v>
      </c>
      <c r="H3196" s="16"/>
      <c r="I3196" s="4"/>
      <c r="J3196" s="14"/>
      <c r="K3196" s="17" t="s">
        <v>64</v>
      </c>
      <c r="L3196" s="16"/>
      <c r="M3196" s="16">
        <f>2.32*(L3174+L3175-M3175)/100</f>
        <v>39.218207999999997</v>
      </c>
      <c r="N3196" s="16">
        <f>H3230+H3229+G3228</f>
        <v>0</v>
      </c>
      <c r="O3196" s="16">
        <f t="shared" si="979"/>
        <v>-445.21183200000002</v>
      </c>
      <c r="P3196" s="18">
        <f t="shared" si="980"/>
        <v>217.77816799999999</v>
      </c>
      <c r="Q3196" s="14"/>
      <c r="R3196" s="18"/>
      <c r="S3196" s="16">
        <f t="shared" si="981"/>
        <v>0</v>
      </c>
      <c r="T3196" s="18">
        <f t="shared" si="978"/>
        <v>49631.749999999985</v>
      </c>
      <c r="U3196" s="15" t="str">
        <f t="shared" si="982"/>
        <v>Telepass</v>
      </c>
    </row>
    <row r="3197" spans="1:21" ht="16.8" customHeight="1" x14ac:dyDescent="0.35">
      <c r="A3197" s="15"/>
      <c r="B3197" s="15"/>
      <c r="C3197" s="28" t="s">
        <v>65</v>
      </c>
      <c r="D3197" s="16">
        <v>0</v>
      </c>
      <c r="E3197" s="16"/>
      <c r="F3197" s="16"/>
      <c r="G3197" s="16">
        <v>0</v>
      </c>
      <c r="H3197" s="16"/>
      <c r="I3197" s="4"/>
      <c r="J3197" s="14"/>
      <c r="K3197" s="17"/>
      <c r="L3197" s="16"/>
      <c r="M3197" s="16"/>
      <c r="N3197" s="16" t="s">
        <v>66</v>
      </c>
      <c r="O3197" s="16">
        <f>T3231+AO3231</f>
        <v>47681.749999999985</v>
      </c>
      <c r="P3197" s="18"/>
      <c r="Q3197" s="14"/>
      <c r="R3197" s="18"/>
      <c r="S3197" s="16">
        <v>0</v>
      </c>
      <c r="T3197" s="18">
        <f t="shared" si="978"/>
        <v>49631.749999999985</v>
      </c>
      <c r="U3197" s="15" t="str">
        <f t="shared" si="982"/>
        <v>Pubblicità</v>
      </c>
    </row>
    <row r="3198" spans="1:21" ht="16.8" customHeight="1" x14ac:dyDescent="0.35">
      <c r="A3198" s="15"/>
      <c r="B3198" s="66"/>
      <c r="C3198" s="15" t="s">
        <v>145</v>
      </c>
      <c r="D3198" s="67"/>
      <c r="E3198" s="16">
        <v>0</v>
      </c>
      <c r="F3198" s="16"/>
      <c r="G3198" s="16">
        <v>0</v>
      </c>
      <c r="H3198" s="16"/>
      <c r="I3198" s="4"/>
      <c r="J3198" s="14"/>
      <c r="K3198" s="17"/>
      <c r="L3198" s="16"/>
      <c r="M3198" s="16">
        <v>0</v>
      </c>
      <c r="N3198" s="16" t="s">
        <v>68</v>
      </c>
      <c r="O3198" s="31">
        <f>L3222</f>
        <v>0</v>
      </c>
      <c r="P3198" s="32">
        <f>SUM(P3177:P3196)</f>
        <v>9386.9900000000016</v>
      </c>
      <c r="Q3198" s="14"/>
      <c r="R3198" s="18"/>
      <c r="S3198" s="16">
        <f>G3198</f>
        <v>0</v>
      </c>
      <c r="T3198" s="18">
        <f t="shared" si="978"/>
        <v>49631.749999999985</v>
      </c>
      <c r="U3198" s="15" t="str">
        <f t="shared" si="982"/>
        <v xml:space="preserve">PAG. STIP.           MARZIA </v>
      </c>
    </row>
    <row r="3199" spans="1:21" ht="16.8" customHeight="1" x14ac:dyDescent="0.35">
      <c r="A3199" s="15"/>
      <c r="B3199" s="15"/>
      <c r="C3199" s="15" t="s">
        <v>147</v>
      </c>
      <c r="D3199" s="16"/>
      <c r="E3199" s="16">
        <v>0</v>
      </c>
      <c r="F3199" s="16"/>
      <c r="G3199" s="16">
        <v>0</v>
      </c>
      <c r="H3199" s="16"/>
      <c r="I3199" s="4"/>
      <c r="J3199" s="14"/>
      <c r="K3199" s="17"/>
      <c r="L3199" s="16"/>
      <c r="M3199" s="16">
        <v>0</v>
      </c>
      <c r="N3199" s="16" t="s">
        <v>70</v>
      </c>
      <c r="O3199" s="16">
        <f>SUM(L3210:L3221)+L3224</f>
        <v>0</v>
      </c>
      <c r="P3199" s="33">
        <f>SUM(O3177:O3196)</f>
        <v>57154.380000000005</v>
      </c>
      <c r="Q3199" s="14"/>
      <c r="R3199" s="18"/>
      <c r="S3199" s="16">
        <f>G3199</f>
        <v>0</v>
      </c>
      <c r="T3199" s="18">
        <f t="shared" si="978"/>
        <v>49631.749999999985</v>
      </c>
      <c r="U3199" s="15" t="str">
        <f t="shared" si="982"/>
        <v xml:space="preserve">PAG. STIP.           DEBORAH </v>
      </c>
    </row>
    <row r="3200" spans="1:21" ht="16.8" customHeight="1" x14ac:dyDescent="0.35">
      <c r="A3200" s="15"/>
      <c r="B3200" s="15"/>
      <c r="C3200" s="15" t="s">
        <v>149</v>
      </c>
      <c r="D3200" s="16"/>
      <c r="E3200" s="16">
        <v>0</v>
      </c>
      <c r="F3200" s="16"/>
      <c r="G3200" s="16">
        <v>0</v>
      </c>
      <c r="H3200" s="16"/>
      <c r="I3200" s="4"/>
      <c r="J3200" s="14"/>
      <c r="K3200" s="17"/>
      <c r="L3200" s="16"/>
      <c r="M3200" s="16"/>
      <c r="N3200" s="16" t="s">
        <v>72</v>
      </c>
      <c r="O3200" s="34">
        <f>O3139+O3140-F3215-F3214</f>
        <v>7786.4399999999987</v>
      </c>
      <c r="P3200" s="35">
        <f>O3139+O3140+O3201-F3215-F3214-O3198-O3199</f>
        <v>9476.8799999999992</v>
      </c>
      <c r="Q3200" s="14"/>
      <c r="R3200" s="18"/>
      <c r="S3200" s="16">
        <f>G3200</f>
        <v>0</v>
      </c>
      <c r="T3200" s="18">
        <f t="shared" si="978"/>
        <v>49631.749999999985</v>
      </c>
      <c r="U3200" s="15"/>
    </row>
    <row r="3201" spans="1:21" ht="16.8" customHeight="1" x14ac:dyDescent="0.35">
      <c r="A3201" s="15"/>
      <c r="B3201" s="15"/>
      <c r="C3201" s="15" t="s">
        <v>150</v>
      </c>
      <c r="D3201" s="16"/>
      <c r="E3201" s="16">
        <v>0</v>
      </c>
      <c r="F3201" s="16"/>
      <c r="G3201" s="16">
        <v>0</v>
      </c>
      <c r="H3201" s="16"/>
      <c r="I3201" s="4"/>
      <c r="J3201" s="14"/>
      <c r="K3201" s="6" t="s">
        <v>74</v>
      </c>
      <c r="L3201" s="3">
        <f>SUM(L3174:L3200)</f>
        <v>16860.48</v>
      </c>
      <c r="M3201" s="3">
        <f>SUM(M3174:M3200)</f>
        <v>1690.4400000000003</v>
      </c>
      <c r="N3201" s="16" t="s">
        <v>75</v>
      </c>
      <c r="O3201" s="16">
        <f>N3174-L3175</f>
        <v>1690.44</v>
      </c>
      <c r="P3201" s="18"/>
      <c r="Q3201" s="14"/>
      <c r="R3201" s="18"/>
      <c r="S3201" s="16">
        <f>G3201</f>
        <v>0</v>
      </c>
      <c r="T3201" s="18">
        <f t="shared" si="978"/>
        <v>49631.749999999985</v>
      </c>
      <c r="U3201" s="15" t="str">
        <f>C3201</f>
        <v xml:space="preserve">PAG. STIP.           STEFANIA  BONIFICO </v>
      </c>
    </row>
    <row r="3202" spans="1:21" ht="16.8" customHeight="1" x14ac:dyDescent="0.35">
      <c r="A3202" s="15"/>
      <c r="B3202" s="15"/>
      <c r="C3202" s="15" t="s">
        <v>76</v>
      </c>
      <c r="D3202" s="16"/>
      <c r="E3202" s="16"/>
      <c r="F3202" s="16"/>
      <c r="G3202" s="16">
        <v>0</v>
      </c>
      <c r="H3202" s="16"/>
      <c r="I3202" s="4"/>
      <c r="J3202" s="14"/>
      <c r="K3202" s="6" t="s">
        <v>32</v>
      </c>
      <c r="L3202" s="3">
        <f>L3142</f>
        <v>321535.37</v>
      </c>
      <c r="M3202" s="3">
        <f>M3142</f>
        <v>245897.77</v>
      </c>
      <c r="N3202" s="16" t="s">
        <v>77</v>
      </c>
      <c r="O3202" s="36">
        <f>(O3198+O3199)-(O3137+O3138)</f>
        <v>-7108.41</v>
      </c>
      <c r="P3202" s="37">
        <f>O3201-O3202</f>
        <v>8798.85</v>
      </c>
      <c r="Q3202" s="14"/>
      <c r="R3202" s="18"/>
      <c r="S3202" s="16">
        <f>G3202</f>
        <v>0</v>
      </c>
      <c r="T3202" s="18">
        <f t="shared" si="978"/>
        <v>49631.749999999985</v>
      </c>
      <c r="U3202" s="15" t="str">
        <f>C3202</f>
        <v>Pagamento contributi impiegate</v>
      </c>
    </row>
    <row r="3203" spans="1:21" ht="16.8" customHeight="1" thickBot="1" x14ac:dyDescent="0.4">
      <c r="A3203" s="15"/>
      <c r="B3203" s="15"/>
      <c r="C3203" s="15" t="s">
        <v>78</v>
      </c>
      <c r="D3203" s="16">
        <f>SUM(G3198:G3202)+SUM(E3198:E3202)</f>
        <v>0</v>
      </c>
      <c r="E3203" s="16"/>
      <c r="F3203" s="16"/>
      <c r="G3203" s="16"/>
      <c r="H3203" s="16"/>
      <c r="I3203" s="4"/>
      <c r="J3203" s="14"/>
      <c r="K3203" s="6" t="s">
        <v>79</v>
      </c>
      <c r="L3203" s="3">
        <f>L3201+L3202</f>
        <v>338395.85</v>
      </c>
      <c r="M3203" s="3">
        <f>M3201+M3202</f>
        <v>247588.21</v>
      </c>
      <c r="N3203" s="16" t="s">
        <v>80</v>
      </c>
      <c r="O3203" s="38">
        <f>O3200+O3201-O3202</f>
        <v>16585.29</v>
      </c>
      <c r="P3203" s="39">
        <f>O3203-O3200</f>
        <v>8798.8500000000022</v>
      </c>
      <c r="Q3203" s="14"/>
      <c r="R3203" s="18"/>
      <c r="S3203" s="16">
        <v>0</v>
      </c>
      <c r="T3203" s="18">
        <f t="shared" si="978"/>
        <v>49631.749999999985</v>
      </c>
      <c r="U3203" s="15"/>
    </row>
    <row r="3204" spans="1:21" ht="16.8" customHeight="1" thickTop="1" thickBot="1" x14ac:dyDescent="0.4">
      <c r="A3204" s="15"/>
      <c r="B3204" s="15"/>
      <c r="C3204" s="15" t="s">
        <v>81</v>
      </c>
      <c r="D3204" s="16"/>
      <c r="E3204" s="16"/>
      <c r="F3204" s="16"/>
      <c r="G3204" s="16">
        <v>0</v>
      </c>
      <c r="H3204" s="16"/>
      <c r="I3204" s="4"/>
      <c r="J3204" s="14"/>
      <c r="K3204" s="6" t="s">
        <v>13</v>
      </c>
      <c r="L3204" s="3">
        <f>L3203-M3203</f>
        <v>90807.639999999985</v>
      </c>
      <c r="M3204" s="40"/>
      <c r="N3204" s="29" t="s">
        <v>82</v>
      </c>
      <c r="O3204" s="41">
        <f>O3197+O3198+O3199+O3205</f>
        <v>57154.380000000005</v>
      </c>
      <c r="P3204" s="18"/>
      <c r="Q3204" s="14"/>
      <c r="R3204" s="18"/>
      <c r="S3204" s="16">
        <f>G3204</f>
        <v>0</v>
      </c>
      <c r="T3204" s="18">
        <f t="shared" si="978"/>
        <v>49631.749999999985</v>
      </c>
      <c r="U3204" s="15" t="str">
        <f>C3204</f>
        <v>Pag. Bolletta Telecom  780820</v>
      </c>
    </row>
    <row r="3205" spans="1:21" ht="16.8" customHeight="1" thickTop="1" thickBot="1" x14ac:dyDescent="0.4">
      <c r="A3205" s="15"/>
      <c r="B3205" s="15"/>
      <c r="C3205" s="15" t="s">
        <v>83</v>
      </c>
      <c r="D3205" s="16"/>
      <c r="E3205" s="16"/>
      <c r="F3205" s="16"/>
      <c r="G3205" s="16">
        <v>0</v>
      </c>
      <c r="H3205" s="16"/>
      <c r="I3205" s="4"/>
      <c r="J3205" s="14"/>
      <c r="K3205" s="17"/>
      <c r="L3205" s="16"/>
      <c r="M3205" s="16"/>
      <c r="N3205" s="42" t="s">
        <v>84</v>
      </c>
      <c r="O3205" s="43">
        <f>P3199-O3198-O3199-O3197</f>
        <v>9472.6300000000192</v>
      </c>
      <c r="P3205" s="18"/>
      <c r="Q3205" s="14"/>
      <c r="R3205" s="18"/>
      <c r="S3205" s="16">
        <f>G3205</f>
        <v>0</v>
      </c>
      <c r="T3205" s="18">
        <f t="shared" si="978"/>
        <v>49631.749999999985</v>
      </c>
      <c r="U3205" s="15" t="str">
        <f>C3205</f>
        <v>Pag. Bolletta Telecom 780344</v>
      </c>
    </row>
    <row r="3206" spans="1:21" ht="16.8" customHeight="1" thickTop="1" x14ac:dyDescent="0.35">
      <c r="A3206" s="15"/>
      <c r="B3206" s="15"/>
      <c r="C3206" s="15" t="s">
        <v>85</v>
      </c>
      <c r="D3206" s="16">
        <f>SUM(G3204:G3206)</f>
        <v>0</v>
      </c>
      <c r="E3206" s="16"/>
      <c r="F3206" s="16"/>
      <c r="G3206" s="16">
        <v>0</v>
      </c>
      <c r="H3206" s="16"/>
      <c r="I3206" s="4"/>
      <c r="J3206" s="14"/>
      <c r="K3206" s="6" t="s">
        <v>86</v>
      </c>
      <c r="L3206" s="3">
        <f>N3145</f>
        <v>1277.45</v>
      </c>
      <c r="M3206" s="3">
        <v>0</v>
      </c>
      <c r="N3206" s="3">
        <f>SUM(L3206:M3206)</f>
        <v>1277.45</v>
      </c>
      <c r="O3206" s="44"/>
      <c r="P3206" s="18"/>
      <c r="Q3206" s="14"/>
      <c r="R3206" s="18"/>
      <c r="S3206" s="16">
        <f>G3206</f>
        <v>0</v>
      </c>
      <c r="T3206" s="18">
        <f t="shared" si="978"/>
        <v>49631.749999999985</v>
      </c>
      <c r="U3206" s="15" t="str">
        <f>C3206</f>
        <v>Pag. Bolletta Telecom</v>
      </c>
    </row>
    <row r="3207" spans="1:21" ht="16.8" customHeight="1" x14ac:dyDescent="0.35">
      <c r="A3207" s="15"/>
      <c r="B3207" s="15"/>
      <c r="C3207" s="15" t="s">
        <v>87</v>
      </c>
      <c r="D3207" s="16"/>
      <c r="E3207" s="16"/>
      <c r="F3207" s="16"/>
      <c r="G3207" s="16">
        <v>0</v>
      </c>
      <c r="H3207" s="16"/>
      <c r="I3207" s="4"/>
      <c r="J3207" s="14"/>
      <c r="K3207" s="6" t="s">
        <v>88</v>
      </c>
      <c r="L3207" s="3">
        <f>L3146</f>
        <v>0</v>
      </c>
      <c r="M3207" s="3">
        <f>H3214+G3214</f>
        <v>0</v>
      </c>
      <c r="N3207" s="45">
        <f>L3207+M3207</f>
        <v>0</v>
      </c>
      <c r="O3207" s="45">
        <f>BA3231+BG3231</f>
        <v>0</v>
      </c>
      <c r="P3207" s="18"/>
      <c r="Q3207" s="14"/>
      <c r="R3207" s="18"/>
      <c r="S3207" s="16">
        <f>G3207</f>
        <v>0</v>
      </c>
      <c r="T3207" s="18">
        <f t="shared" ref="T3207:T3238" si="983">(R3207-S3207)+T3206</f>
        <v>49631.749999999985</v>
      </c>
      <c r="U3207" s="15" t="str">
        <f>C3207</f>
        <v xml:space="preserve">PAG. BOLLETTA ENEL  </v>
      </c>
    </row>
    <row r="3208" spans="1:21" ht="16.8" customHeight="1" x14ac:dyDescent="0.35">
      <c r="A3208" s="15"/>
      <c r="B3208" s="15"/>
      <c r="C3208" s="15" t="s">
        <v>89</v>
      </c>
      <c r="D3208" s="16"/>
      <c r="E3208" s="16"/>
      <c r="F3208" s="16"/>
      <c r="G3208" s="16">
        <v>0</v>
      </c>
      <c r="H3208" s="16"/>
      <c r="I3208" s="4"/>
      <c r="J3208" s="14"/>
      <c r="K3208" s="6" t="s">
        <v>90</v>
      </c>
      <c r="L3208" s="3">
        <f>T3231+Z3231+AO3231+AU3231</f>
        <v>47681.749999999985</v>
      </c>
      <c r="M3208" s="16"/>
      <c r="N3208" s="16"/>
      <c r="O3208" s="16"/>
      <c r="P3208" s="18"/>
      <c r="Q3208" s="14"/>
      <c r="R3208" s="18"/>
      <c r="S3208" s="16">
        <v>0</v>
      </c>
      <c r="T3208" s="18">
        <f t="shared" si="983"/>
        <v>49631.749999999985</v>
      </c>
      <c r="U3208" s="15"/>
    </row>
    <row r="3209" spans="1:21" ht="16.8" customHeight="1" x14ac:dyDescent="0.35">
      <c r="A3209" s="15"/>
      <c r="B3209" s="15"/>
      <c r="C3209" s="15" t="s">
        <v>91</v>
      </c>
      <c r="D3209" s="16"/>
      <c r="E3209" s="16"/>
      <c r="F3209" s="16"/>
      <c r="G3209" s="16">
        <v>0</v>
      </c>
      <c r="H3209" s="16"/>
      <c r="I3209" s="4"/>
      <c r="J3209" s="14"/>
      <c r="K3209" s="6" t="s">
        <v>92</v>
      </c>
      <c r="L3209" s="3"/>
      <c r="M3209" s="46" t="s">
        <v>93</v>
      </c>
      <c r="N3209" s="46"/>
      <c r="O3209" s="16"/>
      <c r="P3209" s="18"/>
      <c r="Q3209" s="14"/>
      <c r="R3209" s="18"/>
      <c r="S3209" s="16">
        <f>G3209</f>
        <v>0</v>
      </c>
      <c r="T3209" s="18">
        <f t="shared" si="983"/>
        <v>49631.749999999985</v>
      </c>
      <c r="U3209" s="15" t="str">
        <f>C3209</f>
        <v>Spese condominiali</v>
      </c>
    </row>
    <row r="3210" spans="1:21" ht="16.8" customHeight="1" x14ac:dyDescent="0.35">
      <c r="A3210" s="15"/>
      <c r="B3210" s="15"/>
      <c r="C3210" s="15" t="s">
        <v>94</v>
      </c>
      <c r="D3210" s="16">
        <f>SUM(G3204:G3209)</f>
        <v>0</v>
      </c>
      <c r="E3210" s="16"/>
      <c r="F3210" s="16"/>
      <c r="G3210" s="16"/>
      <c r="H3210" s="16"/>
      <c r="I3210" s="4"/>
      <c r="J3210" s="14"/>
      <c r="K3210" s="50"/>
      <c r="M3210" s="16" t="s">
        <v>26</v>
      </c>
      <c r="N3210" s="16" t="s">
        <v>27</v>
      </c>
      <c r="O3210" s="16"/>
      <c r="P3210" s="18"/>
      <c r="Q3210" s="14"/>
      <c r="R3210" s="18"/>
      <c r="S3210" s="16">
        <v>0</v>
      </c>
      <c r="T3210" s="18">
        <f t="shared" si="983"/>
        <v>49631.749999999985</v>
      </c>
      <c r="U3210" s="15"/>
    </row>
    <row r="3211" spans="1:21" ht="16.8" customHeight="1" x14ac:dyDescent="0.35">
      <c r="A3211" s="15"/>
      <c r="B3211" s="15"/>
      <c r="C3211" s="15" t="s">
        <v>97</v>
      </c>
      <c r="D3211" s="16"/>
      <c r="E3211" s="16"/>
      <c r="F3211" s="16"/>
      <c r="G3211" s="16">
        <v>0</v>
      </c>
      <c r="H3211" s="16"/>
      <c r="I3211" s="4"/>
      <c r="J3211" s="14"/>
      <c r="K3211" t="s">
        <v>95</v>
      </c>
      <c r="M3211" t="s">
        <v>96</v>
      </c>
      <c r="N3211">
        <v>1280.49</v>
      </c>
      <c r="O3211" s="16"/>
      <c r="P3211" s="18"/>
      <c r="Q3211" s="14"/>
      <c r="R3211" s="18"/>
      <c r="S3211" s="16">
        <f>G3211</f>
        <v>0</v>
      </c>
      <c r="T3211" s="18">
        <f t="shared" si="983"/>
        <v>49631.749999999985</v>
      </c>
      <c r="U3211" s="15"/>
    </row>
    <row r="3212" spans="1:21" ht="16.8" customHeight="1" x14ac:dyDescent="0.35">
      <c r="A3212" s="15"/>
      <c r="B3212" s="15"/>
      <c r="C3212" s="15" t="s">
        <v>100</v>
      </c>
      <c r="D3212" s="16"/>
      <c r="E3212" s="16"/>
      <c r="F3212" s="16"/>
      <c r="G3212" s="16">
        <v>0</v>
      </c>
      <c r="H3212" s="16"/>
      <c r="I3212" s="4"/>
      <c r="J3212" s="14"/>
      <c r="K3212" t="s">
        <v>98</v>
      </c>
      <c r="L3212" s="153"/>
      <c r="M3212" t="s">
        <v>99</v>
      </c>
      <c r="N3212" s="153">
        <v>161.5</v>
      </c>
      <c r="O3212" s="16"/>
      <c r="P3212" s="18"/>
      <c r="Q3212" s="14"/>
      <c r="R3212" s="18"/>
      <c r="S3212" s="16">
        <f>G3212</f>
        <v>0</v>
      </c>
      <c r="T3212" s="18">
        <f t="shared" si="983"/>
        <v>49631.749999999985</v>
      </c>
      <c r="U3212" s="15" t="str">
        <f>C3212</f>
        <v>COMMERCIALISTA</v>
      </c>
    </row>
    <row r="3213" spans="1:21" ht="16.8" customHeight="1" x14ac:dyDescent="0.35">
      <c r="A3213" s="15"/>
      <c r="B3213" s="15"/>
      <c r="C3213" s="64" t="s">
        <v>154</v>
      </c>
      <c r="D3213" s="16"/>
      <c r="E3213" s="16"/>
      <c r="F3213" s="16"/>
      <c r="G3213" s="16">
        <v>0</v>
      </c>
      <c r="H3213" s="16">
        <v>0</v>
      </c>
      <c r="I3213" s="4"/>
      <c r="J3213" s="14"/>
      <c r="K3213" t="s">
        <v>101</v>
      </c>
      <c r="L3213" s="153"/>
      <c r="M3213" t="s">
        <v>102</v>
      </c>
      <c r="N3213">
        <v>0</v>
      </c>
      <c r="O3213" s="16"/>
      <c r="P3213" s="18"/>
      <c r="Q3213" s="14"/>
      <c r="R3213" s="18"/>
      <c r="S3213" s="16">
        <f>G3213</f>
        <v>0</v>
      </c>
      <c r="T3213" s="18">
        <f t="shared" si="983"/>
        <v>49631.749999999985</v>
      </c>
      <c r="U3213" s="15" t="str">
        <f>C3213</f>
        <v>CASSA PREVIDENZA  AGENTI  + QUOTA GAA</v>
      </c>
    </row>
    <row r="3214" spans="1:21" ht="16.8" customHeight="1" x14ac:dyDescent="0.35">
      <c r="A3214" s="15"/>
      <c r="B3214" s="15"/>
      <c r="C3214" s="15" t="s">
        <v>106</v>
      </c>
      <c r="D3214" s="16"/>
      <c r="E3214" s="16"/>
      <c r="F3214" s="85">
        <v>0</v>
      </c>
      <c r="G3214" s="16">
        <v>0</v>
      </c>
      <c r="H3214" s="16">
        <v>0</v>
      </c>
      <c r="I3214" s="4"/>
      <c r="J3214" s="14"/>
      <c r="K3214" t="s">
        <v>104</v>
      </c>
      <c r="L3214" s="153"/>
      <c r="M3214" t="s">
        <v>105</v>
      </c>
      <c r="N3214">
        <v>0</v>
      </c>
      <c r="O3214" s="16"/>
      <c r="P3214" s="18"/>
      <c r="Q3214" s="14"/>
      <c r="R3214" s="18">
        <f>F3214</f>
        <v>0</v>
      </c>
      <c r="S3214" s="16">
        <v>0</v>
      </c>
      <c r="T3214" s="18">
        <f t="shared" si="983"/>
        <v>49631.749999999985</v>
      </c>
      <c r="U3214" s="15"/>
    </row>
    <row r="3215" spans="1:21" ht="16.8" customHeight="1" x14ac:dyDescent="0.35">
      <c r="A3215" s="15"/>
      <c r="B3215" s="15"/>
      <c r="C3215" s="47" t="s">
        <v>155</v>
      </c>
      <c r="D3215" s="16"/>
      <c r="E3215" s="16"/>
      <c r="F3215" s="1">
        <v>0</v>
      </c>
      <c r="G3215" s="16">
        <v>0</v>
      </c>
      <c r="H3215" s="16"/>
      <c r="I3215" s="4"/>
      <c r="J3215" s="14"/>
      <c r="K3215" t="s">
        <v>107</v>
      </c>
      <c r="M3215" t="s">
        <v>108</v>
      </c>
      <c r="N3215">
        <v>0</v>
      </c>
      <c r="O3215" s="16"/>
      <c r="P3215" s="18"/>
      <c r="Q3215" s="14"/>
      <c r="R3215" s="49">
        <f>F3215</f>
        <v>0</v>
      </c>
      <c r="S3215" s="16">
        <v>0</v>
      </c>
      <c r="T3215" s="18">
        <f t="shared" si="983"/>
        <v>49631.749999999985</v>
      </c>
      <c r="U3215" s="17" t="str">
        <f>C3215</f>
        <v>VERSAMENTO PROVV. MATURATE</v>
      </c>
    </row>
    <row r="3216" spans="1:21" ht="16.8" customHeight="1" x14ac:dyDescent="0.35">
      <c r="A3216" s="15"/>
      <c r="B3216" s="15"/>
      <c r="C3216" s="15" t="s">
        <v>112</v>
      </c>
      <c r="D3216" s="16"/>
      <c r="E3216" s="16"/>
      <c r="F3216" s="16"/>
      <c r="G3216" s="16">
        <v>0</v>
      </c>
      <c r="H3216" s="16"/>
      <c r="I3216" s="4"/>
      <c r="J3216" s="14"/>
      <c r="K3216" t="s">
        <v>110</v>
      </c>
      <c r="M3216" t="s">
        <v>111</v>
      </c>
      <c r="N3216">
        <v>80</v>
      </c>
      <c r="O3216" s="16"/>
      <c r="P3216" s="18"/>
      <c r="Q3216" s="14"/>
      <c r="R3216" s="18"/>
      <c r="S3216" s="16">
        <f>G3216</f>
        <v>0</v>
      </c>
      <c r="T3216" s="18">
        <f t="shared" si="983"/>
        <v>49631.749999999985</v>
      </c>
      <c r="U3216" s="15" t="s">
        <v>113</v>
      </c>
    </row>
    <row r="3217" spans="1:21" ht="16.8" customHeight="1" x14ac:dyDescent="0.35">
      <c r="A3217" s="15"/>
      <c r="B3217" s="15"/>
      <c r="C3217" s="15" t="s">
        <v>232</v>
      </c>
      <c r="D3217" s="16"/>
      <c r="E3217" s="16"/>
      <c r="F3217" s="16">
        <v>0</v>
      </c>
      <c r="G3217" s="16">
        <v>1300</v>
      </c>
      <c r="H3217" s="16"/>
      <c r="I3217" s="4"/>
      <c r="J3217" s="14"/>
      <c r="K3217" s="150" t="s">
        <v>119</v>
      </c>
      <c r="L3217" s="151">
        <f>SUM(L3211:L3216)</f>
        <v>0</v>
      </c>
      <c r="M3217" s="150" t="s">
        <v>119</v>
      </c>
      <c r="N3217" s="152">
        <f>SUM(N3211:N3216)</f>
        <v>1521.99</v>
      </c>
      <c r="O3217" s="16"/>
      <c r="P3217" s="18"/>
      <c r="Q3217" s="14"/>
      <c r="R3217" s="18"/>
      <c r="S3217" s="16">
        <f>G3217</f>
        <v>1300</v>
      </c>
      <c r="T3217" s="18">
        <f t="shared" si="983"/>
        <v>48331.749999999985</v>
      </c>
      <c r="U3217" s="15" t="str">
        <f>C3217</f>
        <v>PREL.  COMEPSNO DICMEBRE GABRIELA</v>
      </c>
    </row>
    <row r="3218" spans="1:21" ht="16.8" customHeight="1" x14ac:dyDescent="0.35">
      <c r="A3218" s="15"/>
      <c r="B3218" s="15"/>
      <c r="C3218" s="15" t="s">
        <v>233</v>
      </c>
      <c r="D3218" s="16"/>
      <c r="E3218" s="16"/>
      <c r="F3218" s="16">
        <v>0</v>
      </c>
      <c r="G3218" s="16">
        <v>650</v>
      </c>
      <c r="H3218" s="16"/>
      <c r="I3218" s="4"/>
      <c r="J3218" s="14"/>
      <c r="K3218" s="16"/>
      <c r="L3218" s="16"/>
      <c r="M3218" s="16"/>
      <c r="N3218" s="16"/>
      <c r="O3218" s="16"/>
      <c r="P3218" s="18"/>
      <c r="Q3218" s="14"/>
      <c r="R3218" s="18">
        <v>0</v>
      </c>
      <c r="S3218" s="16">
        <f>G3218</f>
        <v>650</v>
      </c>
      <c r="T3218" s="18">
        <f t="shared" si="983"/>
        <v>47681.749999999985</v>
      </c>
      <c r="U3218" s="15" t="str">
        <f>C3218</f>
        <v>PREL.  RIMB. SPESE DICEBRE GABRIELA</v>
      </c>
    </row>
    <row r="3219" spans="1:21" ht="16.8" customHeight="1" x14ac:dyDescent="0.35">
      <c r="A3219" s="15"/>
      <c r="B3219" s="15"/>
      <c r="C3219" s="15" t="s">
        <v>116</v>
      </c>
      <c r="D3219" s="16"/>
      <c r="E3219" s="16"/>
      <c r="F3219" s="16">
        <v>0</v>
      </c>
      <c r="G3219" s="16"/>
      <c r="H3219" s="16"/>
      <c r="I3219" s="4"/>
      <c r="J3219" s="14"/>
      <c r="K3219" s="16"/>
      <c r="L3219" s="16"/>
      <c r="M3219" s="16"/>
      <c r="N3219" s="16"/>
      <c r="O3219" s="16"/>
      <c r="P3219" s="18"/>
      <c r="Q3219" s="14"/>
      <c r="R3219" s="18">
        <v>0</v>
      </c>
      <c r="S3219" s="16">
        <v>0</v>
      </c>
      <c r="T3219" s="18">
        <f t="shared" si="983"/>
        <v>47681.749999999985</v>
      </c>
      <c r="U3219" s="15"/>
    </row>
    <row r="3220" spans="1:21" ht="16.8" customHeight="1" x14ac:dyDescent="0.35">
      <c r="A3220" s="15"/>
      <c r="B3220" s="15"/>
      <c r="C3220" s="15" t="s">
        <v>116</v>
      </c>
      <c r="D3220" s="16"/>
      <c r="E3220" s="16"/>
      <c r="F3220" s="16">
        <v>0</v>
      </c>
      <c r="G3220" s="16"/>
      <c r="H3220" s="16">
        <v>0</v>
      </c>
      <c r="I3220" s="4"/>
      <c r="J3220" s="14"/>
      <c r="K3220" s="16"/>
      <c r="L3220" s="16"/>
      <c r="M3220" s="16"/>
      <c r="N3220" s="16"/>
      <c r="O3220" s="16"/>
      <c r="P3220" s="18"/>
      <c r="Q3220" s="14"/>
      <c r="R3220" s="18">
        <v>0</v>
      </c>
      <c r="S3220" s="16">
        <v>0</v>
      </c>
      <c r="T3220" s="18">
        <f t="shared" si="983"/>
        <v>47681.749999999985</v>
      </c>
      <c r="U3220" s="15"/>
    </row>
    <row r="3221" spans="1:21" ht="16.8" customHeight="1" x14ac:dyDescent="0.35">
      <c r="A3221" s="15"/>
      <c r="B3221" s="15"/>
      <c r="C3221" s="15" t="s">
        <v>116</v>
      </c>
      <c r="D3221" s="16"/>
      <c r="E3221" s="16"/>
      <c r="F3221" s="16">
        <v>0</v>
      </c>
      <c r="G3221" s="16"/>
      <c r="H3221" s="16"/>
      <c r="I3221" s="4"/>
      <c r="J3221" s="14"/>
      <c r="K3221" s="16"/>
      <c r="L3221" s="16"/>
      <c r="M3221" s="16"/>
      <c r="N3221" s="16"/>
      <c r="O3221" s="16"/>
      <c r="P3221" s="18"/>
      <c r="Q3221" s="14"/>
      <c r="R3221" s="18">
        <v>0</v>
      </c>
      <c r="S3221" s="16">
        <v>0</v>
      </c>
      <c r="T3221" s="18">
        <f t="shared" si="983"/>
        <v>47681.749999999985</v>
      </c>
      <c r="U3221" s="15"/>
    </row>
    <row r="3222" spans="1:21" ht="16.8" customHeight="1" x14ac:dyDescent="0.35">
      <c r="A3222" s="15"/>
      <c r="B3222" s="15"/>
      <c r="C3222" s="15" t="s">
        <v>116</v>
      </c>
      <c r="D3222" s="16"/>
      <c r="E3222" s="16"/>
      <c r="F3222" s="16">
        <v>0</v>
      </c>
      <c r="G3222" s="16">
        <v>0</v>
      </c>
      <c r="H3222" s="16"/>
      <c r="I3222" s="4"/>
      <c r="J3222" s="14"/>
      <c r="K3222" s="17"/>
      <c r="L3222" s="51"/>
      <c r="M3222" s="16"/>
      <c r="N3222" s="16"/>
      <c r="O3222" s="16"/>
      <c r="P3222" s="18"/>
      <c r="Q3222" s="14"/>
      <c r="R3222" s="18">
        <v>0</v>
      </c>
      <c r="S3222" s="16">
        <v>0</v>
      </c>
      <c r="T3222" s="18">
        <f t="shared" si="983"/>
        <v>47681.749999999985</v>
      </c>
      <c r="U3222" s="15"/>
    </row>
    <row r="3223" spans="1:21" ht="16.8" customHeight="1" x14ac:dyDescent="0.35">
      <c r="A3223" s="15"/>
      <c r="B3223" s="15"/>
      <c r="C3223" s="68" t="s">
        <v>116</v>
      </c>
      <c r="D3223" s="16"/>
      <c r="E3223" s="16"/>
      <c r="F3223" s="16">
        <v>0</v>
      </c>
      <c r="G3223" s="16"/>
      <c r="H3223" s="16"/>
      <c r="I3223" s="4"/>
      <c r="J3223" s="14"/>
      <c r="K3223" s="17"/>
      <c r="L3223" s="16"/>
      <c r="M3223" s="16"/>
      <c r="N3223" s="16"/>
      <c r="O3223" s="16"/>
      <c r="P3223" s="18"/>
      <c r="Q3223" s="14"/>
      <c r="R3223" s="18">
        <v>0</v>
      </c>
      <c r="S3223" s="16"/>
      <c r="T3223" s="18">
        <f t="shared" si="983"/>
        <v>47681.749999999985</v>
      </c>
      <c r="U3223" s="15"/>
    </row>
    <row r="3224" spans="1:21" ht="16.8" customHeight="1" x14ac:dyDescent="0.35">
      <c r="A3224" s="15"/>
      <c r="B3224" s="15"/>
      <c r="C3224" s="15" t="s">
        <v>175</v>
      </c>
      <c r="D3224" s="16"/>
      <c r="E3224" s="16"/>
      <c r="F3224" s="16">
        <v>27115.599999999999</v>
      </c>
      <c r="G3224" s="85">
        <f>F3214</f>
        <v>0</v>
      </c>
      <c r="H3224" s="16"/>
      <c r="I3224" s="4"/>
      <c r="J3224" s="14"/>
      <c r="K3224" s="17"/>
      <c r="L3224" s="16"/>
      <c r="M3224" s="44"/>
      <c r="N3224" s="16"/>
      <c r="O3224" s="16"/>
      <c r="P3224" s="18"/>
      <c r="Q3224" s="14"/>
      <c r="R3224" s="18">
        <v>0</v>
      </c>
      <c r="S3224" s="16"/>
      <c r="T3224" s="18">
        <f t="shared" si="983"/>
        <v>47681.749999999985</v>
      </c>
      <c r="U3224" s="15"/>
    </row>
    <row r="3225" spans="1:21" ht="16.8" customHeight="1" x14ac:dyDescent="0.35">
      <c r="A3225" s="15"/>
      <c r="B3225" s="15"/>
      <c r="C3225" s="47" t="s">
        <v>120</v>
      </c>
      <c r="D3225" s="16"/>
      <c r="E3225" s="16"/>
      <c r="F3225" s="16">
        <v>0</v>
      </c>
      <c r="G3225" s="1">
        <f>F3215</f>
        <v>0</v>
      </c>
      <c r="H3225" s="16">
        <f>G3225-D3116-D3117-D3119</f>
        <v>-1421.68</v>
      </c>
      <c r="I3225" s="4"/>
      <c r="J3225" s="14"/>
      <c r="K3225" s="53">
        <f>A3174</f>
        <v>45359</v>
      </c>
      <c r="L3225" s="3">
        <f>D3174+D3175-E3179+D3176-E3176+D3179-E3174+B3177</f>
        <v>16860.48</v>
      </c>
      <c r="M3225" s="3"/>
      <c r="N3225" s="3"/>
      <c r="O3225" s="16"/>
      <c r="P3225" s="18"/>
      <c r="Q3225" s="14"/>
      <c r="R3225" s="18"/>
      <c r="S3225" s="16"/>
      <c r="T3225" s="18">
        <f t="shared" si="983"/>
        <v>47681.749999999985</v>
      </c>
      <c r="U3225" s="15"/>
    </row>
    <row r="3226" spans="1:21" ht="16.8" customHeight="1" x14ac:dyDescent="0.35">
      <c r="A3226" s="15"/>
      <c r="B3226" s="15"/>
      <c r="C3226" s="15" t="s">
        <v>121</v>
      </c>
      <c r="D3226" s="16"/>
      <c r="E3226" s="16">
        <v>0</v>
      </c>
      <c r="F3226" s="16">
        <v>0</v>
      </c>
      <c r="G3226" s="16">
        <v>0</v>
      </c>
      <c r="H3226" s="16"/>
      <c r="I3226" s="4"/>
      <c r="J3226" s="14"/>
      <c r="K3226" s="17"/>
      <c r="L3226" s="16"/>
      <c r="M3226" s="16"/>
      <c r="N3226" s="16"/>
      <c r="O3226" s="16"/>
      <c r="P3226" s="18"/>
      <c r="Q3226" s="14"/>
      <c r="R3226" s="18"/>
      <c r="S3226" s="16">
        <f>G3226</f>
        <v>0</v>
      </c>
      <c r="T3226" s="18">
        <f t="shared" si="983"/>
        <v>47681.749999999985</v>
      </c>
      <c r="U3226" s="15" t="str">
        <f>C3226</f>
        <v>Spese manutenzione auto</v>
      </c>
    </row>
    <row r="3227" spans="1:21" ht="16.8" customHeight="1" x14ac:dyDescent="0.35">
      <c r="A3227" s="15"/>
      <c r="B3227" s="15"/>
      <c r="C3227" s="15" t="s">
        <v>122</v>
      </c>
      <c r="D3227" s="16">
        <v>0</v>
      </c>
      <c r="E3227" s="16"/>
      <c r="F3227" s="16">
        <v>0</v>
      </c>
      <c r="G3227" s="16">
        <v>0</v>
      </c>
      <c r="H3227" s="16"/>
      <c r="I3227" s="4"/>
      <c r="J3227" s="14"/>
      <c r="K3227" s="17"/>
      <c r="L3227" s="16">
        <v>0</v>
      </c>
      <c r="M3227" s="16"/>
      <c r="N3227" s="16"/>
      <c r="O3227" s="16"/>
      <c r="P3227" s="18"/>
      <c r="Q3227" s="14"/>
      <c r="R3227" s="18"/>
      <c r="S3227" s="16">
        <v>0</v>
      </c>
      <c r="T3227" s="18">
        <f t="shared" si="983"/>
        <v>47681.749999999985</v>
      </c>
      <c r="U3227" s="15" t="str">
        <f>C3227</f>
        <v>Spese alberghi etc</v>
      </c>
    </row>
    <row r="3228" spans="1:21" ht="16.8" customHeight="1" x14ac:dyDescent="0.35">
      <c r="A3228" s="15"/>
      <c r="B3228" s="15"/>
      <c r="C3228" s="15"/>
      <c r="D3228" s="16">
        <f>SUM(G3226:G3228)</f>
        <v>0</v>
      </c>
      <c r="E3228" s="16">
        <v>0</v>
      </c>
      <c r="F3228" s="16"/>
      <c r="G3228" s="16">
        <v>0</v>
      </c>
      <c r="H3228" s="16"/>
      <c r="I3228" s="4"/>
      <c r="J3228" s="14"/>
      <c r="K3228" s="6" t="s">
        <v>123</v>
      </c>
      <c r="L3228" s="3">
        <f>SUM(L3208:L3222)+N3207+L3224+L3225</f>
        <v>64542.229999999981</v>
      </c>
      <c r="M3228" s="3">
        <f>SUM(O3177:O3196)+N3206</f>
        <v>58431.83</v>
      </c>
      <c r="N3228" s="16"/>
      <c r="O3228" s="16"/>
      <c r="P3228" s="18"/>
      <c r="Q3228" s="14"/>
      <c r="R3228" s="18"/>
      <c r="S3228" s="16">
        <v>0</v>
      </c>
      <c r="T3228" s="18">
        <f t="shared" si="983"/>
        <v>47681.749999999985</v>
      </c>
      <c r="U3228" s="15"/>
    </row>
    <row r="3229" spans="1:21" ht="16.8" customHeight="1" x14ac:dyDescent="0.35">
      <c r="A3229" s="15"/>
      <c r="B3229" s="15"/>
      <c r="C3229" s="64" t="s">
        <v>146</v>
      </c>
      <c r="D3229" s="16"/>
      <c r="E3229" s="16">
        <v>0</v>
      </c>
      <c r="F3229" s="16"/>
      <c r="G3229" s="16">
        <v>0</v>
      </c>
      <c r="H3229" s="16">
        <v>0</v>
      </c>
      <c r="I3229" s="84">
        <f>I3231-I3180</f>
        <v>-27926.910000000003</v>
      </c>
      <c r="J3229" s="14"/>
      <c r="K3229" s="6" t="s">
        <v>124</v>
      </c>
      <c r="L3229" s="3">
        <f>L3228-M3228</f>
        <v>6110.3999999999796</v>
      </c>
      <c r="M3229" s="16"/>
      <c r="N3229" s="16"/>
      <c r="O3229" s="16"/>
      <c r="P3229" s="18"/>
      <c r="Q3229" s="14"/>
      <c r="R3229" s="18"/>
      <c r="S3229" s="16">
        <v>0</v>
      </c>
      <c r="T3229" s="18">
        <f t="shared" si="983"/>
        <v>47681.749999999985</v>
      </c>
      <c r="U3229" s="15"/>
    </row>
    <row r="3230" spans="1:21" ht="16.8" customHeight="1" x14ac:dyDescent="0.35">
      <c r="A3230" s="15"/>
      <c r="B3230" s="15"/>
      <c r="C3230" s="64" t="s">
        <v>148</v>
      </c>
      <c r="D3230" s="16"/>
      <c r="E3230" s="16"/>
      <c r="F3230" s="16"/>
      <c r="G3230" s="16">
        <v>0</v>
      </c>
      <c r="H3230" s="16">
        <v>0</v>
      </c>
      <c r="I3230" s="4"/>
      <c r="J3230" s="14"/>
      <c r="K3230" s="6" t="s">
        <v>35</v>
      </c>
      <c r="L3230" s="55">
        <f>D3231+E3231+A3231+B3231+B3178</f>
        <v>90807.640000000014</v>
      </c>
      <c r="M3230" s="16"/>
      <c r="N3230" s="16"/>
      <c r="O3230" s="56"/>
      <c r="P3230" s="18"/>
      <c r="Q3230" s="14"/>
      <c r="R3230" s="18"/>
      <c r="S3230" s="16">
        <v>0</v>
      </c>
      <c r="T3230" s="18">
        <f t="shared" si="983"/>
        <v>47681.749999999985</v>
      </c>
      <c r="U3230" s="15"/>
    </row>
    <row r="3231" spans="1:21" ht="16.8" customHeight="1" x14ac:dyDescent="0.35">
      <c r="A3231" s="92">
        <f>D3176-D3178+A3170-E3176-G3230</f>
        <v>14758.350000000002</v>
      </c>
      <c r="B3231" s="44">
        <f>D3179-D3181+B3170</f>
        <v>1447.4</v>
      </c>
      <c r="C3231" s="57" t="s">
        <v>127</v>
      </c>
      <c r="D3231" s="44">
        <f>D3174-D3177-E3174+D3170</f>
        <v>66980.74000000002</v>
      </c>
      <c r="E3231" s="44">
        <f>D3175-D3180+E3170</f>
        <v>7546.17</v>
      </c>
      <c r="F3231" s="72">
        <f>D3177+D3178+D3180+F3170-E3178</f>
        <v>5097.6399999999994</v>
      </c>
      <c r="G3231" s="81">
        <f>D3177+D3178-E3178+D3180+G3170</f>
        <v>5097.6399999999994</v>
      </c>
      <c r="H3231" s="44">
        <f>G3225+G3224+H3170</f>
        <v>31499.010000000002</v>
      </c>
      <c r="I3231" s="79">
        <f>G3231-H3231</f>
        <v>-26401.370000000003</v>
      </c>
      <c r="J3231" s="58"/>
      <c r="K3231" s="6" t="s">
        <v>128</v>
      </c>
      <c r="L3231" s="3">
        <f>L3229-L3230</f>
        <v>-84697.240000000034</v>
      </c>
      <c r="M3231" s="27" t="s">
        <v>168</v>
      </c>
      <c r="N3231" s="27">
        <f>O3231-L3230</f>
        <v>-81001.720000000016</v>
      </c>
      <c r="O3231" s="44">
        <f>Z3231+AU3231+N3207+SUM(L3210:L3221)+SUM(N3211:N3221)+L3225-D3177-D3180-D3176+E3178</f>
        <v>9805.9199999999983</v>
      </c>
      <c r="P3231" s="18"/>
      <c r="Q3231" s="58"/>
      <c r="R3231" s="59"/>
      <c r="S3231" s="44"/>
      <c r="T3231" s="59">
        <f t="shared" si="983"/>
        <v>47681.749999999985</v>
      </c>
      <c r="U3231" s="57"/>
    </row>
    <row r="3234" spans="1:21" ht="16.8" customHeight="1" x14ac:dyDescent="0.35">
      <c r="A3234" s="2" t="s">
        <v>0</v>
      </c>
      <c r="B3234" s="2"/>
      <c r="C3234" s="2" t="s">
        <v>2</v>
      </c>
      <c r="D3234" s="3" t="s">
        <v>3</v>
      </c>
      <c r="E3234" s="3" t="s">
        <v>4</v>
      </c>
      <c r="F3234" s="3" t="s">
        <v>5</v>
      </c>
      <c r="G3234" s="3" t="s">
        <v>6</v>
      </c>
      <c r="H3234" s="102" t="s">
        <v>24</v>
      </c>
      <c r="I3234" s="76"/>
      <c r="J3234" s="5" t="s">
        <v>0</v>
      </c>
      <c r="K3234" s="6" t="s">
        <v>2</v>
      </c>
      <c r="L3234" s="3" t="s">
        <v>8</v>
      </c>
      <c r="M3234" s="3" t="s">
        <v>9</v>
      </c>
      <c r="N3234" s="3" t="s">
        <v>10</v>
      </c>
      <c r="O3234" s="3" t="s">
        <v>11</v>
      </c>
      <c r="P3234" s="3" t="s">
        <v>12</v>
      </c>
      <c r="Q3234" s="5" t="s">
        <v>0</v>
      </c>
      <c r="R3234" s="3" t="s">
        <v>8</v>
      </c>
      <c r="S3234" s="3" t="s">
        <v>9</v>
      </c>
      <c r="T3234" s="3" t="s">
        <v>13</v>
      </c>
      <c r="U3234" s="2" t="s">
        <v>14</v>
      </c>
    </row>
    <row r="3235" spans="1:21" ht="16.8" customHeight="1" x14ac:dyDescent="0.35">
      <c r="A3235" s="14">
        <v>45360</v>
      </c>
      <c r="B3235" s="15" t="s">
        <v>173</v>
      </c>
      <c r="C3235" s="15" t="s">
        <v>174</v>
      </c>
      <c r="D3235" s="16">
        <v>12828.53</v>
      </c>
      <c r="E3235" s="16">
        <v>700</v>
      </c>
      <c r="F3235" s="16"/>
      <c r="G3235" s="16"/>
      <c r="H3235" s="103"/>
      <c r="I3235" s="4"/>
      <c r="J3235" s="14">
        <f>A3235</f>
        <v>45360</v>
      </c>
      <c r="K3235" s="17" t="s">
        <v>24</v>
      </c>
      <c r="L3235" s="16">
        <f>D3238+D3241+D3239+D3242</f>
        <v>2307.56</v>
      </c>
      <c r="M3235" s="16"/>
      <c r="N3235" s="82">
        <f>L3235+L3236-M3236</f>
        <v>2307.56</v>
      </c>
      <c r="O3235" s="80">
        <f>D3238+D3241+D3239-E3239-E3238+O3174</f>
        <v>11025.4</v>
      </c>
      <c r="P3235" s="18"/>
      <c r="Q3235" s="14">
        <f>J3235</f>
        <v>45360</v>
      </c>
      <c r="R3235" s="18"/>
      <c r="S3235" s="16"/>
      <c r="T3235" s="18">
        <f>T3231</f>
        <v>47681.749999999985</v>
      </c>
      <c r="U3235" s="15"/>
    </row>
    <row r="3236" spans="1:21" ht="16.8" customHeight="1" x14ac:dyDescent="0.35">
      <c r="A3236" s="15"/>
      <c r="B3236" s="15"/>
      <c r="C3236" s="15" t="s">
        <v>176</v>
      </c>
      <c r="D3236" s="16">
        <v>0</v>
      </c>
      <c r="E3236" s="16"/>
      <c r="F3236" s="16"/>
      <c r="G3236" s="16"/>
      <c r="H3236" s="103" t="s">
        <v>34</v>
      </c>
      <c r="I3236" s="4"/>
      <c r="J3236" s="14"/>
      <c r="K3236" s="17" t="s">
        <v>30</v>
      </c>
      <c r="L3236" s="16">
        <v>0</v>
      </c>
      <c r="M3236" s="16">
        <f>E3239</f>
        <v>0</v>
      </c>
      <c r="N3236" s="16"/>
      <c r="O3236" s="16"/>
      <c r="P3236" s="18"/>
      <c r="Q3236" s="14"/>
      <c r="R3236" s="18"/>
      <c r="S3236" s="16"/>
      <c r="T3236" s="18">
        <f t="shared" ref="T3236:T3267" si="984">(R3236-S3236)+T3235</f>
        <v>47681.749999999985</v>
      </c>
      <c r="U3236" s="15"/>
    </row>
    <row r="3237" spans="1:21" ht="16.8" customHeight="1" x14ac:dyDescent="0.35">
      <c r="A3237" s="15"/>
      <c r="B3237" s="15"/>
      <c r="C3237" s="15" t="s">
        <v>177</v>
      </c>
      <c r="D3237" s="16">
        <v>7088.51</v>
      </c>
      <c r="E3237" s="16">
        <v>206.5</v>
      </c>
      <c r="F3237" s="16"/>
      <c r="G3237" s="16"/>
      <c r="H3237" s="103">
        <f>D3238+H3176</f>
        <v>6071.7999999999993</v>
      </c>
      <c r="I3237" s="4"/>
      <c r="J3237" s="14"/>
      <c r="K3237" s="17" t="s">
        <v>35</v>
      </c>
      <c r="L3237" s="16">
        <f>D3235+D3236+D3237+D3240-D3238-D3239-D3241-D3242-E3237-E3235+B3238</f>
        <v>16852.980000000003</v>
      </c>
      <c r="M3237" s="16">
        <v>0</v>
      </c>
      <c r="N3237" s="16"/>
      <c r="O3237" s="16">
        <v>0</v>
      </c>
      <c r="P3237" s="18"/>
      <c r="Q3237" s="14"/>
      <c r="R3237" s="18"/>
      <c r="S3237" s="16"/>
      <c r="T3237" s="18">
        <f t="shared" si="984"/>
        <v>47681.749999999985</v>
      </c>
      <c r="U3237" s="15"/>
    </row>
    <row r="3238" spans="1:21" ht="16.8" customHeight="1" x14ac:dyDescent="0.35">
      <c r="A3238" s="15"/>
      <c r="B3238" s="15">
        <v>0</v>
      </c>
      <c r="C3238" s="15" t="s">
        <v>178</v>
      </c>
      <c r="D3238" s="16">
        <v>1134.9100000000001</v>
      </c>
      <c r="E3238" s="16"/>
      <c r="F3238" s="16"/>
      <c r="G3238" s="16"/>
      <c r="H3238" s="103" t="s">
        <v>40</v>
      </c>
      <c r="I3238" s="4"/>
      <c r="J3238" s="14"/>
      <c r="K3238" s="17" t="str">
        <f>C3277</f>
        <v>TASSE</v>
      </c>
      <c r="L3238" s="16"/>
      <c r="M3238" s="16">
        <f>10*(L3235+L3236-M3236)/100</f>
        <v>230.75599999999997</v>
      </c>
      <c r="N3238" s="16">
        <f>G3277</f>
        <v>0</v>
      </c>
      <c r="O3238" s="16">
        <f t="shared" ref="O3238:O3257" si="985">O3177+M3238-N3238</f>
        <v>20038.355000000003</v>
      </c>
      <c r="P3238" s="18">
        <f t="shared" ref="P3238:P3257" si="986">P3177+M3238</f>
        <v>1169.4549999999999</v>
      </c>
      <c r="Q3238" s="14"/>
      <c r="R3238" s="18"/>
      <c r="S3238" s="16"/>
      <c r="T3238" s="18">
        <f t="shared" si="984"/>
        <v>47681.749999999985</v>
      </c>
      <c r="U3238" s="15"/>
    </row>
    <row r="3239" spans="1:21" ht="16.8" customHeight="1" x14ac:dyDescent="0.35">
      <c r="A3239" s="15"/>
      <c r="B3239" s="16">
        <f>B3238+B3178</f>
        <v>74.98</v>
      </c>
      <c r="C3239" s="15" t="s">
        <v>179</v>
      </c>
      <c r="D3239" s="16">
        <v>1134.33</v>
      </c>
      <c r="E3239" s="16">
        <v>0</v>
      </c>
      <c r="F3239" s="16"/>
      <c r="G3239" s="16"/>
      <c r="H3239" s="103">
        <f>D3239+H3178</f>
        <v>4904.57</v>
      </c>
      <c r="I3239" s="4"/>
      <c r="J3239" s="14"/>
      <c r="K3239" s="17" t="str">
        <f>C3247</f>
        <v>TOT. PAG. PRODUTTORI</v>
      </c>
      <c r="L3239" s="16"/>
      <c r="M3239" s="16">
        <f>8.37*(L3235+L3236-M3236)/100</f>
        <v>193.14277199999998</v>
      </c>
      <c r="N3239" s="16">
        <f>D3247</f>
        <v>3982.5</v>
      </c>
      <c r="O3239" s="16">
        <f t="shared" si="985"/>
        <v>-24470.996165000004</v>
      </c>
      <c r="P3239" s="18">
        <f t="shared" si="986"/>
        <v>978.83383499999991</v>
      </c>
      <c r="Q3239" s="14"/>
      <c r="R3239" s="18"/>
      <c r="S3239" s="16"/>
      <c r="T3239" s="18">
        <f t="shared" si="984"/>
        <v>47681.749999999985</v>
      </c>
      <c r="U3239" s="15"/>
    </row>
    <row r="3240" spans="1:21" ht="16.8" customHeight="1" x14ac:dyDescent="0.35">
      <c r="A3240" s="15"/>
      <c r="B3240" s="15"/>
      <c r="C3240" s="15" t="s">
        <v>180</v>
      </c>
      <c r="D3240" s="16">
        <v>150</v>
      </c>
      <c r="E3240" s="16">
        <v>0</v>
      </c>
      <c r="F3240" s="16"/>
      <c r="G3240" s="16"/>
      <c r="H3240" s="103" t="s">
        <v>44</v>
      </c>
      <c r="I3240" s="77" t="s">
        <v>181</v>
      </c>
      <c r="J3240" s="14"/>
      <c r="K3240" s="15" t="str">
        <f>C3264</f>
        <v>TOT. PAG. IMPIEGATE</v>
      </c>
      <c r="L3240" s="16"/>
      <c r="M3240" s="16">
        <f>15.35*(L3235+L3236-M3236)/100</f>
        <v>354.21045999999996</v>
      </c>
      <c r="N3240" s="16">
        <f>D3264</f>
        <v>4193</v>
      </c>
      <c r="O3240" s="16">
        <f t="shared" si="985"/>
        <v>-9121.8765750000002</v>
      </c>
      <c r="P3240" s="18">
        <f t="shared" si="986"/>
        <v>1795.1134249999998</v>
      </c>
      <c r="Q3240" s="14"/>
      <c r="R3240" s="18"/>
      <c r="S3240" s="16"/>
      <c r="T3240" s="18">
        <f t="shared" si="984"/>
        <v>47681.749999999985</v>
      </c>
      <c r="U3240" s="15"/>
    </row>
    <row r="3241" spans="1:21" ht="16.8" customHeight="1" x14ac:dyDescent="0.35">
      <c r="A3241" s="15"/>
      <c r="B3241" s="15" t="s">
        <v>42</v>
      </c>
      <c r="C3241" s="15" t="s">
        <v>182</v>
      </c>
      <c r="D3241" s="16">
        <v>0</v>
      </c>
      <c r="E3241" s="16"/>
      <c r="F3241" s="16"/>
      <c r="G3241" s="16"/>
      <c r="H3241" s="103">
        <f>D3241+H3180</f>
        <v>23.73</v>
      </c>
      <c r="I3241" s="78">
        <f>D3238+D3239-E3239+D3241</f>
        <v>2269.2399999999998</v>
      </c>
      <c r="J3241" s="14"/>
      <c r="K3241" s="15" t="s">
        <v>45</v>
      </c>
      <c r="L3241" s="16"/>
      <c r="M3241" s="16">
        <f>2.6*(L3235+L3236-M3236)/100</f>
        <v>59.996560000000002</v>
      </c>
      <c r="N3241" s="16">
        <f>D3252</f>
        <v>0</v>
      </c>
      <c r="O3241" s="16">
        <f t="shared" si="985"/>
        <v>5295.2583000000004</v>
      </c>
      <c r="P3241" s="18">
        <f t="shared" si="986"/>
        <v>304.05830000000003</v>
      </c>
      <c r="Q3241" s="14"/>
      <c r="R3241" s="18"/>
      <c r="S3241" s="16"/>
      <c r="T3241" s="18">
        <f t="shared" si="984"/>
        <v>47681.749999999985</v>
      </c>
      <c r="U3241" s="15"/>
    </row>
    <row r="3242" spans="1:21" ht="16.8" customHeight="1" x14ac:dyDescent="0.35">
      <c r="A3242" s="15"/>
      <c r="B3242" s="15"/>
      <c r="C3242" s="15" t="s">
        <v>183</v>
      </c>
      <c r="D3242" s="16">
        <v>38.32</v>
      </c>
      <c r="E3242" s="16"/>
      <c r="F3242" s="16"/>
      <c r="G3242" s="16">
        <v>0</v>
      </c>
      <c r="H3242" s="103" t="s">
        <v>49</v>
      </c>
      <c r="I3242" s="4"/>
      <c r="J3242" s="14"/>
      <c r="K3242" s="15" t="s">
        <v>47</v>
      </c>
      <c r="L3242" s="16"/>
      <c r="M3242" s="16">
        <f>2.6*(L3235+L3236-M3236)/100</f>
        <v>59.996560000000002</v>
      </c>
      <c r="N3242" s="16">
        <f>G3253+H3253</f>
        <v>7.5</v>
      </c>
      <c r="O3242" s="16">
        <f t="shared" si="985"/>
        <v>5050.4883000000009</v>
      </c>
      <c r="P3242" s="18">
        <f t="shared" si="986"/>
        <v>304.05830000000003</v>
      </c>
      <c r="Q3242" s="14"/>
      <c r="R3242" s="18"/>
      <c r="S3242" s="16">
        <f>G3242</f>
        <v>0</v>
      </c>
      <c r="T3242" s="18">
        <f t="shared" si="984"/>
        <v>47681.749999999985</v>
      </c>
      <c r="U3242" s="15" t="str">
        <f>C3242</f>
        <v>Provvigioni TUTELA LEGALE</v>
      </c>
    </row>
    <row r="3243" spans="1:21" ht="16.8" customHeight="1" x14ac:dyDescent="0.35">
      <c r="A3243" s="15"/>
      <c r="B3243" s="15"/>
      <c r="C3243" s="15" t="s">
        <v>184</v>
      </c>
      <c r="D3243" s="16"/>
      <c r="E3243" s="16"/>
      <c r="F3243" s="16"/>
      <c r="G3243" s="16">
        <v>0</v>
      </c>
      <c r="H3243" s="103">
        <f>D3242+H3182</f>
        <v>669.15000000000009</v>
      </c>
      <c r="I3243" s="4"/>
      <c r="J3243" s="14"/>
      <c r="K3243" s="15" t="s">
        <v>50</v>
      </c>
      <c r="L3243" s="16"/>
      <c r="M3243" s="16">
        <f>0.46*(L3235+L3236-M3236)/100</f>
        <v>10.614775999999999</v>
      </c>
      <c r="N3243" s="16">
        <f>G3257</f>
        <v>0</v>
      </c>
      <c r="O3243" s="16">
        <f t="shared" si="985"/>
        <v>936.85492999999997</v>
      </c>
      <c r="P3243" s="18">
        <f t="shared" si="986"/>
        <v>53.794930000000001</v>
      </c>
      <c r="Q3243" s="14"/>
      <c r="R3243" s="18"/>
      <c r="S3243" s="16">
        <f>G3243</f>
        <v>0</v>
      </c>
      <c r="T3243" s="18">
        <f t="shared" si="984"/>
        <v>47681.749999999985</v>
      </c>
      <c r="U3243" s="15" t="str">
        <f>C3243</f>
        <v xml:space="preserve">PAG. PROVV. SILVIO CATTANEO MESE DI </v>
      </c>
    </row>
    <row r="3244" spans="1:21" ht="16.8" customHeight="1" x14ac:dyDescent="0.35">
      <c r="A3244" s="15"/>
      <c r="B3244" s="15"/>
      <c r="C3244" s="15" t="s">
        <v>185</v>
      </c>
      <c r="D3244" s="16"/>
      <c r="E3244" s="16"/>
      <c r="F3244" s="16"/>
      <c r="G3244" s="16">
        <v>0</v>
      </c>
      <c r="H3244" s="103"/>
      <c r="I3244" s="4"/>
      <c r="J3244" s="14"/>
      <c r="K3244" s="15" t="s">
        <v>52</v>
      </c>
      <c r="L3244" s="16"/>
      <c r="M3244" s="16">
        <f>0.28*(L3235+L3236-M3236)/100</f>
        <v>6.4611679999999998</v>
      </c>
      <c r="N3244" s="16">
        <f>D3267</f>
        <v>0</v>
      </c>
      <c r="O3244" s="16">
        <f t="shared" si="985"/>
        <v>570.25473999999997</v>
      </c>
      <c r="P3244" s="18">
        <f t="shared" si="986"/>
        <v>32.74474</v>
      </c>
      <c r="Q3244" s="14"/>
      <c r="R3244" s="18"/>
      <c r="S3244" s="16">
        <f>G3244</f>
        <v>0</v>
      </c>
      <c r="T3244" s="18">
        <f t="shared" si="984"/>
        <v>47681.749999999985</v>
      </c>
      <c r="U3244" s="15" t="str">
        <f>C3244</f>
        <v>PAG. PROVV. AMICONE RENZO MESE DI</v>
      </c>
    </row>
    <row r="3245" spans="1:21" ht="16.8" customHeight="1" x14ac:dyDescent="0.35">
      <c r="A3245" s="15"/>
      <c r="B3245" s="15"/>
      <c r="C3245" s="15" t="s">
        <v>186</v>
      </c>
      <c r="D3245" s="16"/>
      <c r="E3245" s="16"/>
      <c r="F3245" s="16"/>
      <c r="G3245" s="16">
        <v>0</v>
      </c>
      <c r="H3245" s="103"/>
      <c r="I3245" s="4"/>
      <c r="J3245" s="14"/>
      <c r="K3245" s="15" t="str">
        <f>C3255</f>
        <v>Materiale pulizia</v>
      </c>
      <c r="L3245" s="16"/>
      <c r="M3245" s="16">
        <f>0.28*(L3235+L3236-M3236)/100</f>
        <v>6.4611679999999998</v>
      </c>
      <c r="N3245" s="16">
        <f>G3255</f>
        <v>0</v>
      </c>
      <c r="O3245" s="16">
        <f t="shared" si="985"/>
        <v>570.25473999999997</v>
      </c>
      <c r="P3245" s="18">
        <f t="shared" si="986"/>
        <v>32.74474</v>
      </c>
      <c r="Q3245" s="14"/>
      <c r="R3245" s="18"/>
      <c r="S3245" s="16">
        <f>G3245</f>
        <v>0</v>
      </c>
      <c r="T3245" s="18">
        <f t="shared" si="984"/>
        <v>47681.749999999985</v>
      </c>
      <c r="U3245" s="15" t="str">
        <f>C3245</f>
        <v>PAG. PROVV. VINCENZO  DI VITO</v>
      </c>
    </row>
    <row r="3246" spans="1:21" ht="16.8" customHeight="1" x14ac:dyDescent="0.35">
      <c r="A3246" s="15"/>
      <c r="B3246" s="15"/>
      <c r="C3246" s="15" t="s">
        <v>236</v>
      </c>
      <c r="D3246" s="16"/>
      <c r="E3246" s="16"/>
      <c r="F3246" s="16"/>
      <c r="G3246" s="16">
        <v>3982.5</v>
      </c>
      <c r="H3246" s="16"/>
      <c r="I3246" s="4"/>
      <c r="J3246" s="14"/>
      <c r="K3246" s="15" t="str">
        <f>C3258</f>
        <v>Pubblicità</v>
      </c>
      <c r="L3246" s="16"/>
      <c r="M3246" s="16">
        <f>0.28*(L3235+L3236-M3236)/100</f>
        <v>6.4611679999999998</v>
      </c>
      <c r="N3246" s="16">
        <f>G3258</f>
        <v>0</v>
      </c>
      <c r="O3246" s="16">
        <f t="shared" si="985"/>
        <v>570.25473999999997</v>
      </c>
      <c r="P3246" s="18">
        <f t="shared" si="986"/>
        <v>32.74474</v>
      </c>
      <c r="Q3246" s="14"/>
      <c r="R3246" s="18"/>
      <c r="S3246" s="16">
        <f>G3246</f>
        <v>3982.5</v>
      </c>
      <c r="T3246" s="18">
        <f t="shared" si="984"/>
        <v>43699.249999999985</v>
      </c>
      <c r="U3246" s="15" t="str">
        <f>C3246</f>
        <v>PAG. PROVV. FRANCESCO MARCHESOLI  12/2023  fatt. 1/2024</v>
      </c>
    </row>
    <row r="3247" spans="1:21" ht="16.8" customHeight="1" x14ac:dyDescent="0.35">
      <c r="A3247" s="15"/>
      <c r="B3247" s="15"/>
      <c r="C3247" s="15" t="s">
        <v>55</v>
      </c>
      <c r="D3247" s="16">
        <f>SUM(G3239:G3246)+E3242+E3243+E3244+E3245+E3246</f>
        <v>3982.5</v>
      </c>
      <c r="E3247" s="16"/>
      <c r="F3247" s="16"/>
      <c r="G3247" s="16"/>
      <c r="H3247" s="16"/>
      <c r="I3247" s="4"/>
      <c r="J3247" s="14"/>
      <c r="K3247" s="15" t="str">
        <f>C3268</f>
        <v xml:space="preserve">PAG. BOLLETTA ENEL  </v>
      </c>
      <c r="L3247" s="16"/>
      <c r="M3247" s="16">
        <f>0.46*(L3235+L3236-M3236)/100</f>
        <v>10.614775999999999</v>
      </c>
      <c r="N3247" s="16">
        <f>G3268</f>
        <v>0</v>
      </c>
      <c r="O3247" s="16">
        <f t="shared" si="985"/>
        <v>936.85492999999997</v>
      </c>
      <c r="P3247" s="18">
        <f t="shared" si="986"/>
        <v>53.794930000000001</v>
      </c>
      <c r="Q3247" s="14"/>
      <c r="R3247" s="18"/>
      <c r="S3247" s="16">
        <v>0</v>
      </c>
      <c r="T3247" s="18">
        <f t="shared" si="984"/>
        <v>43699.249999999985</v>
      </c>
      <c r="U3247" s="15"/>
    </row>
    <row r="3248" spans="1:21" ht="16.8" customHeight="1" x14ac:dyDescent="0.35">
      <c r="A3248" s="15"/>
      <c r="B3248" s="15"/>
      <c r="C3248" s="15" t="s">
        <v>56</v>
      </c>
      <c r="D3248" s="16"/>
      <c r="E3248" s="16"/>
      <c r="F3248" s="16"/>
      <c r="G3248" s="16"/>
      <c r="H3248" s="16">
        <f>SUM(H3235:H3247)</f>
        <v>11669.249999999998</v>
      </c>
      <c r="I3248" s="4"/>
      <c r="J3248" s="14"/>
      <c r="K3248" s="15" t="s">
        <v>188</v>
      </c>
      <c r="L3248" s="16"/>
      <c r="M3248" s="16">
        <f>14.4*(L3235+L3236-M3236)/100</f>
        <v>332.28863999999999</v>
      </c>
      <c r="N3248" s="16">
        <f>G3269</f>
        <v>0</v>
      </c>
      <c r="O3248" s="16">
        <f t="shared" si="985"/>
        <v>7172.2451999999994</v>
      </c>
      <c r="P3248" s="18">
        <f t="shared" si="986"/>
        <v>1684.0151999999998</v>
      </c>
      <c r="Q3248" s="14"/>
      <c r="R3248" s="18"/>
      <c r="S3248" s="16">
        <v>0</v>
      </c>
      <c r="T3248" s="18">
        <f t="shared" si="984"/>
        <v>43699.249999999985</v>
      </c>
      <c r="U3248" s="15"/>
    </row>
    <row r="3249" spans="1:21" ht="16.8" customHeight="1" x14ac:dyDescent="0.35">
      <c r="A3249" s="15"/>
      <c r="B3249" s="15"/>
      <c r="C3249" s="15" t="s">
        <v>57</v>
      </c>
      <c r="D3249" s="16">
        <f>E3248+G3248</f>
        <v>0</v>
      </c>
      <c r="E3249" s="16"/>
      <c r="F3249" s="16"/>
      <c r="G3249" s="16"/>
      <c r="H3249" s="16"/>
      <c r="I3249" s="4"/>
      <c r="J3249" s="14"/>
      <c r="K3249" s="15" t="str">
        <f>C3270</f>
        <v>Spese condominiali</v>
      </c>
      <c r="L3249" s="16">
        <f>D3258</f>
        <v>0</v>
      </c>
      <c r="M3249" s="16">
        <f>1.4*(L3235+L3236-M3236)/100</f>
        <v>32.305839999999996</v>
      </c>
      <c r="N3249" s="16">
        <f>G3270</f>
        <v>0</v>
      </c>
      <c r="O3249" s="16">
        <f t="shared" si="985"/>
        <v>2279.1137000000003</v>
      </c>
      <c r="P3249" s="18">
        <f t="shared" si="986"/>
        <v>163.72369999999998</v>
      </c>
      <c r="Q3249" s="14"/>
      <c r="R3249" s="18"/>
      <c r="S3249" s="16">
        <v>0</v>
      </c>
      <c r="T3249" s="18">
        <f t="shared" si="984"/>
        <v>43699.249999999985</v>
      </c>
      <c r="U3249" s="15"/>
    </row>
    <row r="3250" spans="1:21" ht="16.8" customHeight="1" x14ac:dyDescent="0.35">
      <c r="A3250" s="15"/>
      <c r="B3250" s="15"/>
      <c r="C3250" s="15" t="s">
        <v>58</v>
      </c>
      <c r="D3250" s="16"/>
      <c r="E3250" s="16"/>
      <c r="F3250" s="16"/>
      <c r="G3250" s="16">
        <v>0</v>
      </c>
      <c r="H3250" s="16"/>
      <c r="I3250" s="4"/>
      <c r="J3250" s="14"/>
      <c r="K3250" s="15" t="str">
        <f>C3272</f>
        <v xml:space="preserve">RIVALSA </v>
      </c>
      <c r="L3250" s="16"/>
      <c r="M3250" s="16">
        <f>0*(L3235+L3236-M3236)/100</f>
        <v>0</v>
      </c>
      <c r="N3250" s="16">
        <f>G3272</f>
        <v>0</v>
      </c>
      <c r="O3250" s="16">
        <f t="shared" si="985"/>
        <v>0</v>
      </c>
      <c r="P3250" s="18">
        <f t="shared" si="986"/>
        <v>0</v>
      </c>
      <c r="Q3250" s="14"/>
      <c r="R3250" s="18"/>
      <c r="S3250" s="16">
        <f>G3250</f>
        <v>0</v>
      </c>
      <c r="T3250" s="18">
        <f t="shared" si="984"/>
        <v>43699.249999999985</v>
      </c>
      <c r="U3250" s="15" t="str">
        <f>C3250</f>
        <v xml:space="preserve">Francobolli    </v>
      </c>
    </row>
    <row r="3251" spans="1:21" ht="16.8" customHeight="1" x14ac:dyDescent="0.35">
      <c r="A3251" s="15"/>
      <c r="B3251" s="15"/>
      <c r="C3251" s="15" t="s">
        <v>143</v>
      </c>
      <c r="D3251" s="16"/>
      <c r="E3251" s="16"/>
      <c r="F3251" s="16"/>
      <c r="G3251" s="16">
        <v>0</v>
      </c>
      <c r="H3251" s="16"/>
      <c r="I3251" s="4"/>
      <c r="J3251" s="14"/>
      <c r="K3251" s="15" t="str">
        <f>C3273</f>
        <v>COMMERCIALISTA</v>
      </c>
      <c r="L3251" s="16"/>
      <c r="M3251" s="16">
        <f>1.86*(L3235+L3236-M3236)/100</f>
        <v>42.920616000000003</v>
      </c>
      <c r="N3251" s="16">
        <f>G3273</f>
        <v>0</v>
      </c>
      <c r="O3251" s="16">
        <f t="shared" si="985"/>
        <v>1388.3686300000006</v>
      </c>
      <c r="P3251" s="18">
        <f t="shared" si="986"/>
        <v>217.51863</v>
      </c>
      <c r="Q3251" s="14"/>
      <c r="R3251" s="18"/>
      <c r="S3251" s="16">
        <f>G3251</f>
        <v>0</v>
      </c>
      <c r="T3251" s="18">
        <f t="shared" si="984"/>
        <v>43699.249999999985</v>
      </c>
      <c r="U3251" s="15" t="str">
        <f>C3251</f>
        <v xml:space="preserve">PAG. FATT. SOMMESE PETROLI </v>
      </c>
    </row>
    <row r="3252" spans="1:21" ht="16.8" customHeight="1" x14ac:dyDescent="0.35">
      <c r="A3252" s="15"/>
      <c r="B3252" s="15"/>
      <c r="C3252" s="15" t="s">
        <v>60</v>
      </c>
      <c r="D3252" s="16">
        <f>SUM(G3251:G3252)</f>
        <v>0</v>
      </c>
      <c r="E3252" s="16">
        <v>0</v>
      </c>
      <c r="F3252" s="16"/>
      <c r="G3252" s="16">
        <v>0</v>
      </c>
      <c r="H3252" s="16"/>
      <c r="I3252" s="4"/>
      <c r="J3252" s="14"/>
      <c r="K3252" s="15" t="str">
        <f>C3274</f>
        <v>CASSA PREVIDENZA  AGENTI  + QUOTA GAA</v>
      </c>
      <c r="L3252" s="16">
        <v>0</v>
      </c>
      <c r="M3252" s="16">
        <f>0.7*(L3235+L3236-M3236)/100</f>
        <v>16.152919999999998</v>
      </c>
      <c r="N3252" s="16">
        <f>G3274</f>
        <v>0</v>
      </c>
      <c r="O3252" s="16">
        <f t="shared" si="985"/>
        <v>1425.6418500000002</v>
      </c>
      <c r="P3252" s="18">
        <f t="shared" si="986"/>
        <v>81.86184999999999</v>
      </c>
      <c r="Q3252" s="14"/>
      <c r="R3252" s="18"/>
      <c r="S3252" s="16">
        <f>G3252</f>
        <v>0</v>
      </c>
      <c r="T3252" s="18">
        <f t="shared" si="984"/>
        <v>43699.249999999985</v>
      </c>
      <c r="U3252" s="15" t="str">
        <f>C3252</f>
        <v>Benzina auto papa'</v>
      </c>
    </row>
    <row r="3253" spans="1:21" ht="16.8" customHeight="1" x14ac:dyDescent="0.35">
      <c r="A3253" s="15"/>
      <c r="B3253" s="15"/>
      <c r="C3253" s="28" t="s">
        <v>237</v>
      </c>
      <c r="D3253" s="16"/>
      <c r="E3253" s="16">
        <v>0</v>
      </c>
      <c r="F3253" s="16">
        <v>0</v>
      </c>
      <c r="G3253" s="16">
        <v>7.5</v>
      </c>
      <c r="H3253" s="27">
        <v>0</v>
      </c>
      <c r="I3253" s="4"/>
      <c r="J3253" s="14"/>
      <c r="K3253" s="15" t="str">
        <f>C3278</f>
        <v>PREL.  ACC. PER AMM-  GIGI</v>
      </c>
      <c r="L3253" s="16">
        <v>0</v>
      </c>
      <c r="M3253" s="16">
        <f>18.82*(L3235+L3236-M3236)/100</f>
        <v>434.28279199999997</v>
      </c>
      <c r="N3253" s="16">
        <f>G3278</f>
        <v>0</v>
      </c>
      <c r="O3253" s="16">
        <f t="shared" si="985"/>
        <v>12663.464309999998</v>
      </c>
      <c r="P3253" s="18">
        <f t="shared" si="986"/>
        <v>2200.9143100000001</v>
      </c>
      <c r="Q3253" s="14"/>
      <c r="R3253" s="18"/>
      <c r="S3253" s="16">
        <v>0</v>
      </c>
      <c r="T3253" s="18">
        <f t="shared" si="984"/>
        <v>43699.249999999985</v>
      </c>
      <c r="U3253" s="15"/>
    </row>
    <row r="3254" spans="1:21" ht="16.8" customHeight="1" x14ac:dyDescent="0.35">
      <c r="A3254" s="15"/>
      <c r="B3254" s="15"/>
      <c r="C3254" s="15"/>
      <c r="D3254" s="16"/>
      <c r="E3254" s="16"/>
      <c r="F3254" s="16"/>
      <c r="G3254" s="16">
        <v>0</v>
      </c>
      <c r="H3254" s="27">
        <v>0</v>
      </c>
      <c r="I3254" s="4"/>
      <c r="J3254" s="14"/>
      <c r="K3254" s="15" t="str">
        <f>C3279</f>
        <v>PREL.  ACC. PER AMM-. RENZO</v>
      </c>
      <c r="L3254" s="16">
        <v>0</v>
      </c>
      <c r="M3254" s="16">
        <f>18.82*(L3235+L3236-M3236)/100</f>
        <v>434.28279199999997</v>
      </c>
      <c r="N3254" s="29">
        <f>G3279</f>
        <v>0</v>
      </c>
      <c r="O3254" s="16">
        <f t="shared" si="985"/>
        <v>24329.434310000004</v>
      </c>
      <c r="P3254" s="18">
        <f t="shared" si="986"/>
        <v>2200.9143100000001</v>
      </c>
      <c r="Q3254" s="14"/>
      <c r="R3254" s="18"/>
      <c r="S3254" s="16">
        <f>G3254</f>
        <v>0</v>
      </c>
      <c r="T3254" s="18">
        <f t="shared" si="984"/>
        <v>43699.249999999985</v>
      </c>
      <c r="U3254" s="15">
        <f t="shared" ref="U3254:U3260" si="987">C3254</f>
        <v>0</v>
      </c>
    </row>
    <row r="3255" spans="1:21" ht="16.8" customHeight="1" x14ac:dyDescent="0.35">
      <c r="A3255" s="15"/>
      <c r="B3255" s="15"/>
      <c r="C3255" s="28" t="s">
        <v>62</v>
      </c>
      <c r="D3255" s="16"/>
      <c r="E3255" s="16"/>
      <c r="F3255" s="16"/>
      <c r="G3255" s="16">
        <v>0</v>
      </c>
      <c r="H3255" s="16"/>
      <c r="I3255" s="4"/>
      <c r="J3255" s="14"/>
      <c r="K3255" s="15" t="str">
        <f>C3250</f>
        <v xml:space="preserve">Francobolli    </v>
      </c>
      <c r="L3255" s="16">
        <v>0</v>
      </c>
      <c r="M3255" s="16">
        <f>0.5*(L3235+L3236-M3236)/100</f>
        <v>11.537799999999999</v>
      </c>
      <c r="N3255" s="16">
        <f>G3250</f>
        <v>0</v>
      </c>
      <c r="O3255" s="16">
        <f t="shared" si="985"/>
        <v>1018.3227499999999</v>
      </c>
      <c r="P3255" s="18">
        <f t="shared" si="986"/>
        <v>58.472749999999998</v>
      </c>
      <c r="Q3255" s="14"/>
      <c r="R3255" s="18"/>
      <c r="S3255" s="16">
        <f>G3255</f>
        <v>0</v>
      </c>
      <c r="T3255" s="18">
        <f t="shared" si="984"/>
        <v>43699.249999999985</v>
      </c>
      <c r="U3255" s="15" t="str">
        <f t="shared" si="987"/>
        <v>Materiale pulizia</v>
      </c>
    </row>
    <row r="3256" spans="1:21" ht="16.8" customHeight="1" x14ac:dyDescent="0.35">
      <c r="A3256" s="15"/>
      <c r="B3256" s="15"/>
      <c r="C3256" s="15" t="s">
        <v>63</v>
      </c>
      <c r="D3256" s="16"/>
      <c r="E3256" s="16"/>
      <c r="F3256" s="16"/>
      <c r="G3256" s="16">
        <v>0</v>
      </c>
      <c r="H3256" s="16"/>
      <c r="I3256" s="4"/>
      <c r="J3256" s="14"/>
      <c r="K3256" s="17" t="str">
        <f>C3256</f>
        <v xml:space="preserve">Assicurazioni </v>
      </c>
      <c r="L3256" s="16">
        <v>0</v>
      </c>
      <c r="M3256" s="16">
        <f>0.5*(L3235+L3236-M3236)/100</f>
        <v>11.537799999999999</v>
      </c>
      <c r="N3256" s="16">
        <f>G3256</f>
        <v>0</v>
      </c>
      <c r="O3256" s="16">
        <f t="shared" si="985"/>
        <v>1018.3227499999999</v>
      </c>
      <c r="P3256" s="18">
        <f t="shared" si="986"/>
        <v>58.472749999999998</v>
      </c>
      <c r="Q3256" s="14"/>
      <c r="R3256" s="18"/>
      <c r="S3256" s="16">
        <f>G3256</f>
        <v>0</v>
      </c>
      <c r="T3256" s="18">
        <f t="shared" si="984"/>
        <v>43699.249999999985</v>
      </c>
      <c r="U3256" s="15" t="str">
        <f t="shared" si="987"/>
        <v xml:space="preserve">Assicurazioni </v>
      </c>
    </row>
    <row r="3257" spans="1:21" ht="16.8" customHeight="1" x14ac:dyDescent="0.35">
      <c r="A3257" s="15"/>
      <c r="B3257" s="15"/>
      <c r="C3257" s="15" t="s">
        <v>50</v>
      </c>
      <c r="D3257" s="16"/>
      <c r="E3257" s="16"/>
      <c r="F3257" s="16"/>
      <c r="G3257" s="16">
        <v>0</v>
      </c>
      <c r="H3257" s="16"/>
      <c r="I3257" s="4"/>
      <c r="J3257" s="14"/>
      <c r="K3257" s="17" t="s">
        <v>64</v>
      </c>
      <c r="L3257" s="16"/>
      <c r="M3257" s="16">
        <f>2.32*(L3235+L3236-M3236)/100</f>
        <v>53.535391999999995</v>
      </c>
      <c r="N3257" s="16">
        <f>H3291+H3290+G3289</f>
        <v>0</v>
      </c>
      <c r="O3257" s="16">
        <f t="shared" si="985"/>
        <v>-391.67644000000001</v>
      </c>
      <c r="P3257" s="18">
        <f t="shared" si="986"/>
        <v>271.31356</v>
      </c>
      <c r="Q3257" s="14"/>
      <c r="R3257" s="18"/>
      <c r="S3257" s="16">
        <f>G3257</f>
        <v>0</v>
      </c>
      <c r="T3257" s="18">
        <f t="shared" si="984"/>
        <v>43699.249999999985</v>
      </c>
      <c r="U3257" s="15" t="str">
        <f t="shared" si="987"/>
        <v>Telepass</v>
      </c>
    </row>
    <row r="3258" spans="1:21" ht="16.8" customHeight="1" x14ac:dyDescent="0.35">
      <c r="A3258" s="15"/>
      <c r="B3258" s="15"/>
      <c r="C3258" s="28" t="s">
        <v>65</v>
      </c>
      <c r="D3258" s="16">
        <v>0</v>
      </c>
      <c r="E3258" s="16"/>
      <c r="F3258" s="16"/>
      <c r="G3258" s="16">
        <v>0</v>
      </c>
      <c r="H3258" s="16"/>
      <c r="I3258" s="4"/>
      <c r="J3258" s="14"/>
      <c r="K3258" s="17"/>
      <c r="L3258" s="16"/>
      <c r="M3258" s="16"/>
      <c r="N3258" s="16" t="s">
        <v>66</v>
      </c>
      <c r="O3258" s="16">
        <f>T3292+AO3292</f>
        <v>39506.249999999985</v>
      </c>
      <c r="P3258" s="18"/>
      <c r="Q3258" s="14"/>
      <c r="R3258" s="18"/>
      <c r="S3258" s="16">
        <v>0</v>
      </c>
      <c r="T3258" s="18">
        <f t="shared" si="984"/>
        <v>43699.249999999985</v>
      </c>
      <c r="U3258" s="15" t="str">
        <f t="shared" si="987"/>
        <v>Pubblicità</v>
      </c>
    </row>
    <row r="3259" spans="1:21" ht="16.8" customHeight="1" x14ac:dyDescent="0.35">
      <c r="A3259" s="15"/>
      <c r="B3259" s="66"/>
      <c r="C3259" s="15" t="s">
        <v>238</v>
      </c>
      <c r="D3259" s="67"/>
      <c r="E3259" s="16">
        <v>0</v>
      </c>
      <c r="F3259" s="16"/>
      <c r="G3259" s="16">
        <v>898</v>
      </c>
      <c r="H3259" s="16"/>
      <c r="I3259" s="4"/>
      <c r="J3259" s="14"/>
      <c r="K3259" s="17" t="s">
        <v>148</v>
      </c>
      <c r="L3259" s="16"/>
      <c r="M3259" s="16">
        <v>55259.519999999997</v>
      </c>
      <c r="N3259" s="16" t="s">
        <v>68</v>
      </c>
      <c r="O3259" s="31">
        <f>L3283</f>
        <v>0</v>
      </c>
      <c r="P3259" s="32">
        <f>SUM(P3238:P3257)</f>
        <v>11694.550000000001</v>
      </c>
      <c r="Q3259" s="14"/>
      <c r="R3259" s="18"/>
      <c r="S3259" s="16">
        <f>G3259</f>
        <v>898</v>
      </c>
      <c r="T3259" s="18">
        <f t="shared" si="984"/>
        <v>42801.249999999985</v>
      </c>
      <c r="U3259" s="15" t="str">
        <f t="shared" si="987"/>
        <v xml:space="preserve">PAG. STIP.   DICEMBRE 2023        MARZIA </v>
      </c>
    </row>
    <row r="3260" spans="1:21" ht="16.8" customHeight="1" x14ac:dyDescent="0.35">
      <c r="A3260" s="15"/>
      <c r="B3260" s="15"/>
      <c r="C3260" s="15" t="s">
        <v>239</v>
      </c>
      <c r="D3260" s="16"/>
      <c r="E3260" s="16">
        <v>0</v>
      </c>
      <c r="F3260" s="16"/>
      <c r="G3260" s="16">
        <v>837</v>
      </c>
      <c r="H3260" s="16"/>
      <c r="I3260" s="4"/>
      <c r="J3260" s="14"/>
      <c r="K3260" s="17" t="s">
        <v>146</v>
      </c>
      <c r="L3260" s="16"/>
      <c r="M3260" s="16">
        <v>86594.16</v>
      </c>
      <c r="N3260" s="16" t="s">
        <v>70</v>
      </c>
      <c r="O3260" s="16">
        <f>SUM(L3271:L3282)+L3285</f>
        <v>4705.8599999999997</v>
      </c>
      <c r="P3260" s="33">
        <f>SUM(O3238:O3257)</f>
        <v>51278.939999999995</v>
      </c>
      <c r="Q3260" s="14"/>
      <c r="R3260" s="18"/>
      <c r="S3260" s="16">
        <f>G3260</f>
        <v>837</v>
      </c>
      <c r="T3260" s="18">
        <f t="shared" si="984"/>
        <v>41964.249999999985</v>
      </c>
      <c r="U3260" s="15" t="str">
        <f t="shared" si="987"/>
        <v xml:space="preserve">PAG. STIP.   DICEMBRE 2023  DEBORAH </v>
      </c>
    </row>
    <row r="3261" spans="1:21" ht="16.8" customHeight="1" x14ac:dyDescent="0.35">
      <c r="A3261" s="15"/>
      <c r="B3261" s="15"/>
      <c r="C3261" s="15" t="s">
        <v>240</v>
      </c>
      <c r="D3261" s="16"/>
      <c r="E3261" s="16">
        <v>0</v>
      </c>
      <c r="F3261" s="16"/>
      <c r="G3261" s="16">
        <v>1491</v>
      </c>
      <c r="H3261" s="16"/>
      <c r="I3261" s="4"/>
      <c r="J3261" s="14"/>
      <c r="K3261" s="17"/>
      <c r="L3261" s="16"/>
      <c r="M3261" s="16"/>
      <c r="N3261" s="16" t="s">
        <v>72</v>
      </c>
      <c r="O3261" s="34">
        <f>O3200+O3201-F3276-F3275</f>
        <v>9476.8799999999992</v>
      </c>
      <c r="P3261" s="35">
        <f>O3200+O3201+O3262-F3276-F3275-O3259-O3260</f>
        <v>7078.579999999999</v>
      </c>
      <c r="Q3261" s="14"/>
      <c r="R3261" s="18"/>
      <c r="S3261" s="16">
        <f>G3261</f>
        <v>1491</v>
      </c>
      <c r="T3261" s="18">
        <f t="shared" si="984"/>
        <v>40473.249999999985</v>
      </c>
      <c r="U3261" s="15"/>
    </row>
    <row r="3262" spans="1:21" ht="16.8" customHeight="1" x14ac:dyDescent="0.35">
      <c r="A3262" s="15"/>
      <c r="B3262" s="15"/>
      <c r="C3262" s="15" t="s">
        <v>241</v>
      </c>
      <c r="D3262" s="16"/>
      <c r="E3262" s="16">
        <v>0</v>
      </c>
      <c r="F3262" s="16"/>
      <c r="G3262" s="16">
        <v>967</v>
      </c>
      <c r="H3262" s="16"/>
      <c r="I3262" s="4"/>
      <c r="J3262" s="14"/>
      <c r="K3262" s="6" t="s">
        <v>74</v>
      </c>
      <c r="L3262" s="3">
        <f>SUM(L3235:L3261)</f>
        <v>19160.540000000005</v>
      </c>
      <c r="M3262" s="3">
        <f>SUM(M3235:M3261)</f>
        <v>144161.24</v>
      </c>
      <c r="N3262" s="16" t="s">
        <v>75</v>
      </c>
      <c r="O3262" s="16">
        <f>N3235-L3236</f>
        <v>2307.56</v>
      </c>
      <c r="P3262" s="18"/>
      <c r="Q3262" s="14"/>
      <c r="R3262" s="18"/>
      <c r="S3262" s="16">
        <f>G3262</f>
        <v>967</v>
      </c>
      <c r="T3262" s="18">
        <f t="shared" si="984"/>
        <v>39506.249999999985</v>
      </c>
      <c r="U3262" s="15" t="str">
        <f>C3262</f>
        <v xml:space="preserve">PAG. STIP. DICEMBRE 2023  STEFANIA  BONIFICO </v>
      </c>
    </row>
    <row r="3263" spans="1:21" ht="16.8" customHeight="1" x14ac:dyDescent="0.35">
      <c r="A3263" s="15"/>
      <c r="B3263" s="15"/>
      <c r="C3263" s="15" t="s">
        <v>76</v>
      </c>
      <c r="D3263" s="16"/>
      <c r="E3263" s="16"/>
      <c r="F3263" s="16"/>
      <c r="G3263" s="16">
        <v>0</v>
      </c>
      <c r="H3263" s="16"/>
      <c r="I3263" s="4"/>
      <c r="J3263" s="14"/>
      <c r="K3263" s="6" t="s">
        <v>32</v>
      </c>
      <c r="L3263" s="3">
        <f>L3203</f>
        <v>338395.85</v>
      </c>
      <c r="M3263" s="3">
        <f>M3203</f>
        <v>247588.21</v>
      </c>
      <c r="N3263" s="16" t="s">
        <v>77</v>
      </c>
      <c r="O3263" s="36">
        <f>(O3259+O3260)-(O3198+O3199)</f>
        <v>4705.8599999999997</v>
      </c>
      <c r="P3263" s="37">
        <f>O3262-O3263</f>
        <v>-2398.2999999999997</v>
      </c>
      <c r="Q3263" s="14"/>
      <c r="R3263" s="18"/>
      <c r="S3263" s="16">
        <f>G3263</f>
        <v>0</v>
      </c>
      <c r="T3263" s="18">
        <f t="shared" si="984"/>
        <v>39506.249999999985</v>
      </c>
      <c r="U3263" s="15" t="str">
        <f>C3263</f>
        <v>Pagamento contributi impiegate</v>
      </c>
    </row>
    <row r="3264" spans="1:21" ht="16.8" customHeight="1" thickBot="1" x14ac:dyDescent="0.4">
      <c r="A3264" s="15"/>
      <c r="B3264" s="15"/>
      <c r="C3264" s="15" t="s">
        <v>78</v>
      </c>
      <c r="D3264" s="16">
        <f>SUM(G3259:G3263)+SUM(E3259:E3263)</f>
        <v>4193</v>
      </c>
      <c r="E3264" s="16"/>
      <c r="F3264" s="16"/>
      <c r="G3264" s="16"/>
      <c r="H3264" s="16"/>
      <c r="I3264" s="4"/>
      <c r="J3264" s="14"/>
      <c r="K3264" s="6" t="s">
        <v>79</v>
      </c>
      <c r="L3264" s="3">
        <f>L3262+L3263</f>
        <v>357556.38999999996</v>
      </c>
      <c r="M3264" s="3">
        <f>M3262+M3263</f>
        <v>391749.44999999995</v>
      </c>
      <c r="N3264" s="16" t="s">
        <v>80</v>
      </c>
      <c r="O3264" s="38">
        <f>O3261+O3262-O3263</f>
        <v>7078.579999999999</v>
      </c>
      <c r="P3264" s="39">
        <f>O3264-O3261</f>
        <v>-2398.3000000000002</v>
      </c>
      <c r="Q3264" s="14"/>
      <c r="R3264" s="18"/>
      <c r="S3264" s="16">
        <v>0</v>
      </c>
      <c r="T3264" s="18">
        <f t="shared" si="984"/>
        <v>39506.249999999985</v>
      </c>
      <c r="U3264" s="15"/>
    </row>
    <row r="3265" spans="1:21" ht="16.8" customHeight="1" thickTop="1" thickBot="1" x14ac:dyDescent="0.4">
      <c r="A3265" s="15"/>
      <c r="B3265" s="15"/>
      <c r="C3265" s="15" t="s">
        <v>81</v>
      </c>
      <c r="D3265" s="16"/>
      <c r="E3265" s="16"/>
      <c r="F3265" s="16"/>
      <c r="G3265" s="16">
        <v>0</v>
      </c>
      <c r="H3265" s="16"/>
      <c r="I3265" s="4"/>
      <c r="J3265" s="14"/>
      <c r="K3265" s="6" t="s">
        <v>13</v>
      </c>
      <c r="L3265" s="3">
        <f>L3264-M3264</f>
        <v>-34193.06</v>
      </c>
      <c r="M3265" s="40"/>
      <c r="N3265" s="29" t="s">
        <v>82</v>
      </c>
      <c r="O3265" s="41">
        <f>O3258+O3259+O3260+O3266</f>
        <v>51278.939999999995</v>
      </c>
      <c r="P3265" s="18"/>
      <c r="Q3265" s="14"/>
      <c r="R3265" s="18"/>
      <c r="S3265" s="16">
        <f>G3265</f>
        <v>0</v>
      </c>
      <c r="T3265" s="18">
        <f t="shared" si="984"/>
        <v>39506.249999999985</v>
      </c>
      <c r="U3265" s="15" t="str">
        <f>C3265</f>
        <v>Pag. Bolletta Telecom  780820</v>
      </c>
    </row>
    <row r="3266" spans="1:21" ht="16.8" customHeight="1" thickTop="1" thickBot="1" x14ac:dyDescent="0.4">
      <c r="A3266" s="15"/>
      <c r="B3266" s="15"/>
      <c r="C3266" s="15" t="s">
        <v>83</v>
      </c>
      <c r="D3266" s="16"/>
      <c r="E3266" s="16"/>
      <c r="F3266" s="16"/>
      <c r="G3266" s="16">
        <v>0</v>
      </c>
      <c r="H3266" s="16"/>
      <c r="I3266" s="4"/>
      <c r="J3266" s="14"/>
      <c r="K3266" s="17"/>
      <c r="L3266" s="16"/>
      <c r="M3266" s="16"/>
      <c r="N3266" s="42" t="s">
        <v>84</v>
      </c>
      <c r="O3266" s="43">
        <f>P3260-O3259-O3260-O3258</f>
        <v>7066.830000000009</v>
      </c>
      <c r="P3266" s="18"/>
      <c r="Q3266" s="14"/>
      <c r="R3266" s="18"/>
      <c r="S3266" s="16">
        <f>G3266</f>
        <v>0</v>
      </c>
      <c r="T3266" s="18">
        <f t="shared" si="984"/>
        <v>39506.249999999985</v>
      </c>
      <c r="U3266" s="15" t="str">
        <f>C3266</f>
        <v>Pag. Bolletta Telecom 780344</v>
      </c>
    </row>
    <row r="3267" spans="1:21" ht="16.8" customHeight="1" thickTop="1" x14ac:dyDescent="0.35">
      <c r="A3267" s="15"/>
      <c r="B3267" s="15"/>
      <c r="C3267" s="15" t="s">
        <v>85</v>
      </c>
      <c r="D3267" s="16">
        <f>SUM(G3265:G3267)</f>
        <v>0</v>
      </c>
      <c r="E3267" s="16"/>
      <c r="F3267" s="16"/>
      <c r="G3267" s="16">
        <v>0</v>
      </c>
      <c r="H3267" s="16"/>
      <c r="I3267" s="4"/>
      <c r="J3267" s="14"/>
      <c r="K3267" s="6" t="s">
        <v>86</v>
      </c>
      <c r="L3267" s="3">
        <f>N3206</f>
        <v>1277.45</v>
      </c>
      <c r="M3267" s="3">
        <v>0</v>
      </c>
      <c r="N3267" s="3">
        <f>SUM(L3267:M3267)</f>
        <v>1277.45</v>
      </c>
      <c r="O3267" s="44"/>
      <c r="P3267" s="18"/>
      <c r="Q3267" s="14"/>
      <c r="R3267" s="18"/>
      <c r="S3267" s="16">
        <f>G3267</f>
        <v>0</v>
      </c>
      <c r="T3267" s="18">
        <f t="shared" si="984"/>
        <v>39506.249999999985</v>
      </c>
      <c r="U3267" s="15" t="str">
        <f>C3267</f>
        <v>Pag. Bolletta Telecom</v>
      </c>
    </row>
    <row r="3268" spans="1:21" ht="16.8" customHeight="1" x14ac:dyDescent="0.35">
      <c r="A3268" s="15"/>
      <c r="B3268" s="15"/>
      <c r="C3268" s="15" t="s">
        <v>87</v>
      </c>
      <c r="D3268" s="16"/>
      <c r="E3268" s="16"/>
      <c r="F3268" s="16"/>
      <c r="G3268" s="16">
        <v>0</v>
      </c>
      <c r="H3268" s="16"/>
      <c r="I3268" s="4"/>
      <c r="J3268" s="14"/>
      <c r="K3268" s="6" t="s">
        <v>88</v>
      </c>
      <c r="L3268" s="3">
        <f>L3207</f>
        <v>0</v>
      </c>
      <c r="M3268" s="3">
        <f>H3275+G3275</f>
        <v>0</v>
      </c>
      <c r="N3268" s="45">
        <f>L3268+M3268</f>
        <v>0</v>
      </c>
      <c r="O3268" s="45">
        <f>BA3292+BG3292</f>
        <v>0</v>
      </c>
      <c r="P3268" s="18"/>
      <c r="Q3268" s="14"/>
      <c r="R3268" s="18"/>
      <c r="S3268" s="16">
        <f>G3268</f>
        <v>0</v>
      </c>
      <c r="T3268" s="18">
        <f t="shared" ref="T3268:T3299" si="988">(R3268-S3268)+T3267</f>
        <v>39506.249999999985</v>
      </c>
      <c r="U3268" s="15" t="str">
        <f>C3268</f>
        <v xml:space="preserve">PAG. BOLLETTA ENEL  </v>
      </c>
    </row>
    <row r="3269" spans="1:21" ht="16.8" customHeight="1" x14ac:dyDescent="0.35">
      <c r="A3269" s="15"/>
      <c r="B3269" s="15"/>
      <c r="C3269" s="15" t="s">
        <v>89</v>
      </c>
      <c r="D3269" s="16"/>
      <c r="E3269" s="16"/>
      <c r="F3269" s="16"/>
      <c r="G3269" s="16">
        <v>0</v>
      </c>
      <c r="H3269" s="16"/>
      <c r="I3269" s="4"/>
      <c r="J3269" s="14"/>
      <c r="K3269" s="6" t="s">
        <v>90</v>
      </c>
      <c r="L3269" s="3">
        <f>T3292+Z3292+AO3292+AU3292</f>
        <v>39506.249999999985</v>
      </c>
      <c r="M3269" s="16"/>
      <c r="N3269" s="16"/>
      <c r="O3269" s="16"/>
      <c r="P3269" s="18"/>
      <c r="Q3269" s="14"/>
      <c r="R3269" s="18"/>
      <c r="S3269" s="16">
        <v>0</v>
      </c>
      <c r="T3269" s="18">
        <f t="shared" si="988"/>
        <v>39506.249999999985</v>
      </c>
      <c r="U3269" s="15"/>
    </row>
    <row r="3270" spans="1:21" ht="16.8" customHeight="1" x14ac:dyDescent="0.35">
      <c r="A3270" s="15"/>
      <c r="B3270" s="15"/>
      <c r="C3270" s="15" t="s">
        <v>91</v>
      </c>
      <c r="D3270" s="16"/>
      <c r="E3270" s="16"/>
      <c r="F3270" s="16"/>
      <c r="G3270" s="16">
        <v>0</v>
      </c>
      <c r="H3270" s="16"/>
      <c r="I3270" s="4"/>
      <c r="J3270" s="14"/>
      <c r="K3270" s="6" t="s">
        <v>92</v>
      </c>
      <c r="L3270" s="3"/>
      <c r="M3270" s="46" t="s">
        <v>93</v>
      </c>
      <c r="N3270" s="46"/>
      <c r="O3270" s="16"/>
      <c r="P3270" s="18"/>
      <c r="Q3270" s="14"/>
      <c r="R3270" s="18"/>
      <c r="S3270" s="16">
        <f>G3270</f>
        <v>0</v>
      </c>
      <c r="T3270" s="18">
        <f t="shared" si="988"/>
        <v>39506.249999999985</v>
      </c>
      <c r="U3270" s="15" t="str">
        <f>C3270</f>
        <v>Spese condominiali</v>
      </c>
    </row>
    <row r="3271" spans="1:21" ht="16.8" customHeight="1" x14ac:dyDescent="0.35">
      <c r="A3271" s="15"/>
      <c r="B3271" s="15"/>
      <c r="C3271" s="15" t="s">
        <v>94</v>
      </c>
      <c r="D3271" s="16">
        <f>SUM(G3265:G3270)</f>
        <v>0</v>
      </c>
      <c r="E3271" s="16"/>
      <c r="F3271" s="16"/>
      <c r="G3271" s="16"/>
      <c r="H3271" s="16"/>
      <c r="I3271" s="4"/>
      <c r="J3271" s="14"/>
      <c r="K3271" s="50" t="s">
        <v>152</v>
      </c>
      <c r="L3271" s="50">
        <v>114.5</v>
      </c>
      <c r="M3271" s="16" t="s">
        <v>26</v>
      </c>
      <c r="N3271" s="16" t="s">
        <v>27</v>
      </c>
      <c r="O3271" s="16"/>
      <c r="P3271" s="18"/>
      <c r="Q3271" s="14"/>
      <c r="R3271" s="18"/>
      <c r="S3271" s="16">
        <v>0</v>
      </c>
      <c r="T3271" s="18">
        <f t="shared" si="988"/>
        <v>39506.249999999985</v>
      </c>
      <c r="U3271" s="15"/>
    </row>
    <row r="3272" spans="1:21" ht="16.8" customHeight="1" x14ac:dyDescent="0.35">
      <c r="A3272" s="15"/>
      <c r="B3272" s="15"/>
      <c r="C3272" s="15" t="s">
        <v>97</v>
      </c>
      <c r="D3272" s="16"/>
      <c r="E3272" s="16"/>
      <c r="F3272" s="16"/>
      <c r="G3272" s="16">
        <v>0</v>
      </c>
      <c r="H3272" s="16"/>
      <c r="I3272" s="4"/>
      <c r="J3272" s="14"/>
      <c r="K3272" s="16" t="s">
        <v>207</v>
      </c>
      <c r="L3272" s="16">
        <v>0.5</v>
      </c>
      <c r="M3272" s="30" t="s">
        <v>192</v>
      </c>
      <c r="N3272" s="30">
        <v>130</v>
      </c>
      <c r="O3272" s="16"/>
      <c r="P3272" s="18"/>
      <c r="Q3272" s="14"/>
      <c r="R3272" s="18"/>
      <c r="S3272" s="16">
        <f>G3272</f>
        <v>0</v>
      </c>
      <c r="T3272" s="18">
        <f t="shared" si="988"/>
        <v>39506.249999999985</v>
      </c>
      <c r="U3272" s="15"/>
    </row>
    <row r="3273" spans="1:21" ht="16.8" customHeight="1" x14ac:dyDescent="0.35">
      <c r="A3273" s="15"/>
      <c r="B3273" s="15"/>
      <c r="C3273" s="15" t="s">
        <v>100</v>
      </c>
      <c r="D3273" s="16"/>
      <c r="E3273" s="16"/>
      <c r="F3273" s="16"/>
      <c r="G3273" s="16">
        <v>0</v>
      </c>
      <c r="H3273" s="16"/>
      <c r="I3273" s="4"/>
      <c r="J3273" s="14"/>
      <c r="K3273" s="25" t="s">
        <v>242</v>
      </c>
      <c r="L3273" s="83">
        <v>464.94</v>
      </c>
      <c r="M3273" s="16" t="s">
        <v>243</v>
      </c>
      <c r="N3273" s="73">
        <v>338.51</v>
      </c>
      <c r="O3273" s="16"/>
      <c r="P3273" s="18"/>
      <c r="Q3273" s="14"/>
      <c r="R3273" s="18"/>
      <c r="S3273" s="16">
        <f>G3273</f>
        <v>0</v>
      </c>
      <c r="T3273" s="18">
        <f t="shared" si="988"/>
        <v>39506.249999999985</v>
      </c>
      <c r="U3273" s="15" t="str">
        <f>C3273</f>
        <v>COMMERCIALISTA</v>
      </c>
    </row>
    <row r="3274" spans="1:21" ht="16.8" customHeight="1" x14ac:dyDescent="0.35">
      <c r="A3274" s="15"/>
      <c r="B3274" s="15"/>
      <c r="C3274" s="64" t="s">
        <v>154</v>
      </c>
      <c r="D3274" s="16"/>
      <c r="E3274" s="16"/>
      <c r="F3274" s="16"/>
      <c r="G3274" s="16">
        <v>0</v>
      </c>
      <c r="H3274" s="16">
        <v>0</v>
      </c>
      <c r="I3274" s="4"/>
      <c r="J3274" s="14"/>
      <c r="K3274" s="16" t="s">
        <v>216</v>
      </c>
      <c r="L3274" s="73">
        <v>1089.5</v>
      </c>
      <c r="M3274" s="16" t="s">
        <v>244</v>
      </c>
      <c r="N3274" s="16">
        <v>658</v>
      </c>
      <c r="O3274" s="16"/>
      <c r="P3274" s="18"/>
      <c r="Q3274" s="14"/>
      <c r="R3274" s="18"/>
      <c r="S3274" s="16">
        <f>G3274</f>
        <v>0</v>
      </c>
      <c r="T3274" s="18">
        <f t="shared" si="988"/>
        <v>39506.249999999985</v>
      </c>
      <c r="U3274" s="15" t="str">
        <f>C3274</f>
        <v>CASSA PREVIDENZA  AGENTI  + QUOTA GAA</v>
      </c>
    </row>
    <row r="3275" spans="1:21" ht="16.8" customHeight="1" x14ac:dyDescent="0.35">
      <c r="A3275" s="15"/>
      <c r="B3275" s="15"/>
      <c r="C3275" s="15" t="s">
        <v>106</v>
      </c>
      <c r="D3275" s="16"/>
      <c r="E3275" s="16"/>
      <c r="F3275" s="85">
        <v>0</v>
      </c>
      <c r="G3275" s="16">
        <v>0</v>
      </c>
      <c r="H3275" s="16">
        <v>0</v>
      </c>
      <c r="I3275" s="4"/>
      <c r="J3275" s="14"/>
      <c r="K3275" s="16" t="s">
        <v>217</v>
      </c>
      <c r="L3275" s="73">
        <v>204</v>
      </c>
      <c r="M3275" s="30" t="s">
        <v>245</v>
      </c>
      <c r="N3275" s="30">
        <v>91</v>
      </c>
      <c r="O3275" s="16"/>
      <c r="P3275" s="18"/>
      <c r="Q3275" s="14"/>
      <c r="R3275" s="18">
        <f>F3275</f>
        <v>0</v>
      </c>
      <c r="S3275" s="16">
        <v>0</v>
      </c>
      <c r="T3275" s="18">
        <f t="shared" si="988"/>
        <v>39506.249999999985</v>
      </c>
      <c r="U3275" s="15"/>
    </row>
    <row r="3276" spans="1:21" ht="16.8" customHeight="1" x14ac:dyDescent="0.35">
      <c r="A3276" s="15"/>
      <c r="B3276" s="15"/>
      <c r="C3276" s="47" t="s">
        <v>155</v>
      </c>
      <c r="D3276" s="16"/>
      <c r="E3276" s="16"/>
      <c r="F3276" s="1">
        <v>0</v>
      </c>
      <c r="G3276" s="16">
        <v>0</v>
      </c>
      <c r="H3276" s="16"/>
      <c r="I3276" s="4"/>
      <c r="J3276" s="14"/>
      <c r="K3276" s="30" t="s">
        <v>218</v>
      </c>
      <c r="L3276" s="30">
        <v>0.01</v>
      </c>
      <c r="M3276" s="16" t="s">
        <v>246</v>
      </c>
      <c r="N3276" s="16">
        <v>120</v>
      </c>
      <c r="O3276" s="16"/>
      <c r="P3276" s="18"/>
      <c r="Q3276" s="14"/>
      <c r="R3276" s="49">
        <f>F3276</f>
        <v>0</v>
      </c>
      <c r="S3276" s="16">
        <v>0</v>
      </c>
      <c r="T3276" s="18">
        <f t="shared" si="988"/>
        <v>39506.249999999985</v>
      </c>
      <c r="U3276" s="17" t="str">
        <f>C3276</f>
        <v>VERSAMENTO PROVV. MATURATE</v>
      </c>
    </row>
    <row r="3277" spans="1:21" ht="16.8" customHeight="1" x14ac:dyDescent="0.35">
      <c r="A3277" s="15"/>
      <c r="B3277" s="15"/>
      <c r="C3277" s="15" t="s">
        <v>112</v>
      </c>
      <c r="D3277" s="16"/>
      <c r="E3277" s="16"/>
      <c r="F3277" s="16"/>
      <c r="G3277" s="16">
        <v>0</v>
      </c>
      <c r="H3277" s="16"/>
      <c r="I3277" s="4"/>
      <c r="J3277" s="14"/>
      <c r="K3277" s="30" t="s">
        <v>195</v>
      </c>
      <c r="L3277" s="73">
        <v>7.0000000000000007E-2</v>
      </c>
      <c r="M3277" s="30" t="s">
        <v>198</v>
      </c>
      <c r="N3277" s="16">
        <v>100</v>
      </c>
      <c r="O3277" s="16"/>
      <c r="P3277" s="18"/>
      <c r="Q3277" s="14"/>
      <c r="R3277" s="18"/>
      <c r="S3277" s="16">
        <f>G3277</f>
        <v>0</v>
      </c>
      <c r="T3277" s="18">
        <f t="shared" si="988"/>
        <v>39506.249999999985</v>
      </c>
      <c r="U3277" s="15" t="s">
        <v>113</v>
      </c>
    </row>
    <row r="3278" spans="1:21" ht="16.8" customHeight="1" x14ac:dyDescent="0.35">
      <c r="A3278" s="15"/>
      <c r="B3278" s="15"/>
      <c r="C3278" s="15" t="s">
        <v>114</v>
      </c>
      <c r="D3278" s="16"/>
      <c r="E3278" s="16"/>
      <c r="F3278" s="16">
        <v>0</v>
      </c>
      <c r="G3278" s="16">
        <v>0</v>
      </c>
      <c r="H3278" s="16"/>
      <c r="I3278" s="4"/>
      <c r="J3278" s="14"/>
      <c r="K3278" s="16"/>
      <c r="L3278" s="16">
        <v>0</v>
      </c>
      <c r="M3278" s="3" t="s">
        <v>199</v>
      </c>
      <c r="N3278" s="16">
        <v>100</v>
      </c>
      <c r="O3278" s="16"/>
      <c r="P3278" s="18"/>
      <c r="Q3278" s="14"/>
      <c r="R3278" s="18"/>
      <c r="S3278" s="16">
        <f>G3278</f>
        <v>0</v>
      </c>
      <c r="T3278" s="18">
        <f t="shared" si="988"/>
        <v>39506.249999999985</v>
      </c>
      <c r="U3278" s="15" t="str">
        <f>C3278</f>
        <v>PREL.  ACC. PER AMM-  GIGI</v>
      </c>
    </row>
    <row r="3279" spans="1:21" ht="16.8" customHeight="1" x14ac:dyDescent="0.35">
      <c r="A3279" s="15"/>
      <c r="B3279" s="15"/>
      <c r="C3279" s="15" t="s">
        <v>115</v>
      </c>
      <c r="D3279" s="16"/>
      <c r="E3279" s="16"/>
      <c r="F3279" s="16">
        <v>0</v>
      </c>
      <c r="G3279" s="16">
        <v>0</v>
      </c>
      <c r="H3279" s="16"/>
      <c r="I3279" s="4"/>
      <c r="J3279" s="14"/>
      <c r="K3279" s="16" t="s">
        <v>229</v>
      </c>
      <c r="L3279" s="16">
        <v>527.01</v>
      </c>
      <c r="M3279" s="16"/>
      <c r="N3279" s="16">
        <v>0</v>
      </c>
      <c r="O3279" s="16"/>
      <c r="P3279" s="18"/>
      <c r="Q3279" s="14"/>
      <c r="R3279" s="18">
        <v>0</v>
      </c>
      <c r="S3279" s="16">
        <f>G3279</f>
        <v>0</v>
      </c>
      <c r="T3279" s="18">
        <f t="shared" si="988"/>
        <v>39506.249999999985</v>
      </c>
      <c r="U3279" s="15" t="str">
        <f>C3279</f>
        <v>PREL.  ACC. PER AMM-. RENZO</v>
      </c>
    </row>
    <row r="3280" spans="1:21" ht="16.8" customHeight="1" x14ac:dyDescent="0.35">
      <c r="A3280" s="15"/>
      <c r="B3280" s="15"/>
      <c r="C3280" s="15" t="s">
        <v>116</v>
      </c>
      <c r="D3280" s="16"/>
      <c r="E3280" s="16"/>
      <c r="F3280" s="16">
        <v>0</v>
      </c>
      <c r="G3280" s="16"/>
      <c r="H3280" s="16"/>
      <c r="I3280" s="4"/>
      <c r="J3280" s="14"/>
      <c r="K3280" s="16" t="s">
        <v>230</v>
      </c>
      <c r="L3280" s="16">
        <v>621.32000000000005</v>
      </c>
      <c r="M3280" s="16"/>
      <c r="N3280" s="16">
        <v>0</v>
      </c>
      <c r="O3280" s="16"/>
      <c r="P3280" s="18"/>
      <c r="Q3280" s="14"/>
      <c r="R3280" s="18">
        <v>0</v>
      </c>
      <c r="S3280" s="16">
        <v>0</v>
      </c>
      <c r="T3280" s="18">
        <f t="shared" si="988"/>
        <v>39506.249999999985</v>
      </c>
      <c r="U3280" s="15"/>
    </row>
    <row r="3281" spans="1:21" ht="16.8" customHeight="1" x14ac:dyDescent="0.35">
      <c r="A3281" s="15"/>
      <c r="B3281" s="15"/>
      <c r="C3281" s="15" t="s">
        <v>116</v>
      </c>
      <c r="D3281" s="16"/>
      <c r="E3281" s="16"/>
      <c r="F3281" s="16">
        <v>0</v>
      </c>
      <c r="G3281" s="16"/>
      <c r="H3281" s="16">
        <v>0</v>
      </c>
      <c r="I3281" s="4"/>
      <c r="J3281" s="14"/>
      <c r="K3281" s="16" t="s">
        <v>247</v>
      </c>
      <c r="L3281" s="16">
        <v>155.5</v>
      </c>
      <c r="M3281" s="16"/>
      <c r="N3281" s="16">
        <v>0</v>
      </c>
      <c r="O3281" s="16"/>
      <c r="P3281" s="18"/>
      <c r="Q3281" s="14"/>
      <c r="R3281" s="18">
        <v>0</v>
      </c>
      <c r="S3281" s="16">
        <v>0</v>
      </c>
      <c r="T3281" s="18">
        <f t="shared" si="988"/>
        <v>39506.249999999985</v>
      </c>
      <c r="U3281" s="15"/>
    </row>
    <row r="3282" spans="1:21" ht="16.8" customHeight="1" x14ac:dyDescent="0.35">
      <c r="A3282" s="15"/>
      <c r="B3282" s="15"/>
      <c r="C3282" s="15" t="s">
        <v>116</v>
      </c>
      <c r="D3282" s="16"/>
      <c r="E3282" s="16"/>
      <c r="F3282" s="16">
        <v>0</v>
      </c>
      <c r="G3282" s="16"/>
      <c r="H3282" s="16"/>
      <c r="I3282" s="4"/>
      <c r="J3282" s="14"/>
      <c r="K3282" s="16" t="s">
        <v>118</v>
      </c>
      <c r="L3282" s="16">
        <v>-9</v>
      </c>
      <c r="M3282" s="16"/>
      <c r="N3282" s="16">
        <v>0</v>
      </c>
      <c r="O3282" s="16"/>
      <c r="P3282" s="18"/>
      <c r="Q3282" s="14"/>
      <c r="R3282" s="18">
        <v>0</v>
      </c>
      <c r="S3282" s="16">
        <v>0</v>
      </c>
      <c r="T3282" s="18">
        <f t="shared" si="988"/>
        <v>39506.249999999985</v>
      </c>
      <c r="U3282" s="15"/>
    </row>
    <row r="3283" spans="1:21" ht="16.8" customHeight="1" x14ac:dyDescent="0.35">
      <c r="A3283" s="15"/>
      <c r="B3283" s="15"/>
      <c r="C3283" s="15" t="s">
        <v>116</v>
      </c>
      <c r="D3283" s="16"/>
      <c r="E3283" s="16"/>
      <c r="F3283" s="16">
        <v>0</v>
      </c>
      <c r="G3283" s="16">
        <v>0</v>
      </c>
      <c r="H3283" s="16"/>
      <c r="I3283" s="4"/>
      <c r="J3283" s="14"/>
      <c r="K3283" s="17" t="s">
        <v>68</v>
      </c>
      <c r="L3283" s="51">
        <f>AI3292</f>
        <v>0</v>
      </c>
      <c r="M3283" s="16"/>
      <c r="N3283" s="16"/>
      <c r="O3283" s="16"/>
      <c r="P3283" s="18"/>
      <c r="Q3283" s="14"/>
      <c r="R3283" s="18">
        <v>0</v>
      </c>
      <c r="S3283" s="16">
        <v>0</v>
      </c>
      <c r="T3283" s="18">
        <f t="shared" si="988"/>
        <v>39506.249999999985</v>
      </c>
      <c r="U3283" s="15"/>
    </row>
    <row r="3284" spans="1:21" ht="16.8" customHeight="1" x14ac:dyDescent="0.35">
      <c r="A3284" s="15"/>
      <c r="B3284" s="15"/>
      <c r="C3284" s="68" t="s">
        <v>116</v>
      </c>
      <c r="D3284" s="16"/>
      <c r="E3284" s="16"/>
      <c r="F3284" s="16">
        <v>0</v>
      </c>
      <c r="G3284" s="16"/>
      <c r="H3284" s="16"/>
      <c r="I3284" s="4"/>
      <c r="J3284" s="14"/>
      <c r="K3284" s="17" t="s">
        <v>119</v>
      </c>
      <c r="L3284" s="16">
        <f>SUM(L3271:L3283)</f>
        <v>3168.35</v>
      </c>
      <c r="M3284" s="16"/>
      <c r="N3284" s="16"/>
      <c r="O3284" s="16"/>
      <c r="P3284" s="18"/>
      <c r="Q3284" s="14"/>
      <c r="R3284" s="18">
        <v>0</v>
      </c>
      <c r="S3284" s="16"/>
      <c r="T3284" s="18">
        <f t="shared" si="988"/>
        <v>39506.249999999985</v>
      </c>
      <c r="U3284" s="15"/>
    </row>
    <row r="3285" spans="1:21" ht="16.8" customHeight="1" x14ac:dyDescent="0.35">
      <c r="A3285" s="15"/>
      <c r="B3285" s="15"/>
      <c r="C3285" s="15" t="s">
        <v>175</v>
      </c>
      <c r="D3285" s="16"/>
      <c r="E3285" s="16"/>
      <c r="F3285" s="16">
        <v>19145.29</v>
      </c>
      <c r="G3285" s="85">
        <f>F3275</f>
        <v>0</v>
      </c>
      <c r="H3285" s="16"/>
      <c r="I3285" s="4"/>
      <c r="J3285" s="14"/>
      <c r="K3285" s="17" t="s">
        <v>93</v>
      </c>
      <c r="L3285" s="16">
        <f>SUM(N3272:N3285)</f>
        <v>1537.51</v>
      </c>
      <c r="M3285" s="44"/>
      <c r="N3285" s="16"/>
      <c r="O3285" s="16"/>
      <c r="P3285" s="18"/>
      <c r="Q3285" s="14"/>
      <c r="R3285" s="18">
        <v>0</v>
      </c>
      <c r="S3285" s="16"/>
      <c r="T3285" s="18">
        <f t="shared" si="988"/>
        <v>39506.249999999985</v>
      </c>
      <c r="U3285" s="15"/>
    </row>
    <row r="3286" spans="1:21" ht="16.8" customHeight="1" x14ac:dyDescent="0.35">
      <c r="A3286" s="15"/>
      <c r="B3286" s="15"/>
      <c r="C3286" s="47" t="s">
        <v>120</v>
      </c>
      <c r="D3286" s="16"/>
      <c r="E3286" s="16"/>
      <c r="F3286" s="16">
        <v>0</v>
      </c>
      <c r="G3286" s="1">
        <f>F3276</f>
        <v>0</v>
      </c>
      <c r="H3286" s="16">
        <f>G3286-D3177-D3178-D3180</f>
        <v>-1525.54</v>
      </c>
      <c r="I3286" s="4"/>
      <c r="J3286" s="14"/>
      <c r="K3286" s="53">
        <f>A3235</f>
        <v>45360</v>
      </c>
      <c r="L3286" s="3">
        <f>D3235+D3236-E3240+D3237-E3237+D3240-E3235+B3238</f>
        <v>19160.54</v>
      </c>
      <c r="M3286" s="3"/>
      <c r="N3286" s="3"/>
      <c r="O3286" s="16"/>
      <c r="P3286" s="18"/>
      <c r="Q3286" s="14"/>
      <c r="R3286" s="18"/>
      <c r="S3286" s="16"/>
      <c r="T3286" s="18">
        <f t="shared" si="988"/>
        <v>39506.249999999985</v>
      </c>
      <c r="U3286" s="15"/>
    </row>
    <row r="3287" spans="1:21" ht="16.8" customHeight="1" x14ac:dyDescent="0.35">
      <c r="A3287" s="15"/>
      <c r="B3287" s="15"/>
      <c r="C3287" s="15" t="s">
        <v>121</v>
      </c>
      <c r="D3287" s="16"/>
      <c r="E3287" s="16">
        <v>0</v>
      </c>
      <c r="F3287" s="16">
        <v>0</v>
      </c>
      <c r="G3287" s="16">
        <v>0</v>
      </c>
      <c r="H3287" s="16"/>
      <c r="I3287" s="4"/>
      <c r="J3287" s="14"/>
      <c r="K3287" s="17"/>
      <c r="L3287" s="16"/>
      <c r="M3287" s="16"/>
      <c r="N3287" s="16"/>
      <c r="O3287" s="16"/>
      <c r="P3287" s="18"/>
      <c r="Q3287" s="14"/>
      <c r="R3287" s="18"/>
      <c r="S3287" s="16">
        <f>G3287</f>
        <v>0</v>
      </c>
      <c r="T3287" s="18">
        <f t="shared" si="988"/>
        <v>39506.249999999985</v>
      </c>
      <c r="U3287" s="15" t="str">
        <f>C3287</f>
        <v>Spese manutenzione auto</v>
      </c>
    </row>
    <row r="3288" spans="1:21" ht="16.8" customHeight="1" x14ac:dyDescent="0.35">
      <c r="A3288" s="15"/>
      <c r="B3288" s="15"/>
      <c r="C3288" s="15" t="s">
        <v>122</v>
      </c>
      <c r="D3288" s="16">
        <v>0</v>
      </c>
      <c r="E3288" s="16"/>
      <c r="F3288" s="16">
        <v>0</v>
      </c>
      <c r="G3288" s="16">
        <v>0</v>
      </c>
      <c r="H3288" s="16"/>
      <c r="I3288" s="4"/>
      <c r="J3288" s="14"/>
      <c r="K3288" s="17"/>
      <c r="L3288" s="16">
        <v>0</v>
      </c>
      <c r="M3288" s="16"/>
      <c r="N3288" s="16"/>
      <c r="O3288" s="16"/>
      <c r="P3288" s="18"/>
      <c r="Q3288" s="14"/>
      <c r="R3288" s="18"/>
      <c r="S3288" s="16">
        <v>0</v>
      </c>
      <c r="T3288" s="18">
        <f t="shared" si="988"/>
        <v>39506.249999999985</v>
      </c>
      <c r="U3288" s="15" t="str">
        <f>C3288</f>
        <v>Spese alberghi etc</v>
      </c>
    </row>
    <row r="3289" spans="1:21" ht="16.8" customHeight="1" x14ac:dyDescent="0.35">
      <c r="A3289" s="15"/>
      <c r="B3289" s="15"/>
      <c r="C3289" s="15"/>
      <c r="D3289" s="16">
        <f>SUM(G3287:G3289)</f>
        <v>0</v>
      </c>
      <c r="E3289" s="16">
        <v>0</v>
      </c>
      <c r="F3289" s="16"/>
      <c r="G3289" s="16">
        <v>0</v>
      </c>
      <c r="H3289" s="16"/>
      <c r="I3289" s="4"/>
      <c r="J3289" s="14"/>
      <c r="K3289" s="6" t="s">
        <v>123</v>
      </c>
      <c r="L3289" s="3">
        <f>SUM(L3269:L3283)+N3268+L3285+L3286</f>
        <v>63372.649999999994</v>
      </c>
      <c r="M3289" s="3">
        <f>SUM(O3238:O3257)+N3267</f>
        <v>52556.389999999992</v>
      </c>
      <c r="N3289" s="16"/>
      <c r="O3289" s="16"/>
      <c r="P3289" s="18"/>
      <c r="Q3289" s="14"/>
      <c r="R3289" s="18"/>
      <c r="S3289" s="16">
        <v>0</v>
      </c>
      <c r="T3289" s="18">
        <f t="shared" si="988"/>
        <v>39506.249999999985</v>
      </c>
      <c r="U3289" s="15"/>
    </row>
    <row r="3290" spans="1:21" ht="16.8" customHeight="1" x14ac:dyDescent="0.35">
      <c r="A3290" s="15"/>
      <c r="B3290" s="15"/>
      <c r="C3290" s="64" t="s">
        <v>146</v>
      </c>
      <c r="D3290" s="16"/>
      <c r="E3290" s="16">
        <v>0</v>
      </c>
      <c r="F3290" s="16"/>
      <c r="G3290" s="16">
        <v>86594.16</v>
      </c>
      <c r="H3290" s="16">
        <v>0</v>
      </c>
      <c r="I3290" s="84">
        <f>I3292-I3241</f>
        <v>-26401.370000000003</v>
      </c>
      <c r="J3290" s="14"/>
      <c r="K3290" s="6" t="s">
        <v>124</v>
      </c>
      <c r="L3290" s="3">
        <f>L3289-M3289</f>
        <v>10816.260000000002</v>
      </c>
      <c r="M3290" s="16"/>
      <c r="N3290" s="16"/>
      <c r="O3290" s="16"/>
      <c r="P3290" s="18"/>
      <c r="Q3290" s="14"/>
      <c r="R3290" s="18"/>
      <c r="S3290" s="16">
        <v>0</v>
      </c>
      <c r="T3290" s="18">
        <f t="shared" si="988"/>
        <v>39506.249999999985</v>
      </c>
      <c r="U3290" s="15"/>
    </row>
    <row r="3291" spans="1:21" ht="16.8" customHeight="1" x14ac:dyDescent="0.35">
      <c r="A3291" s="15"/>
      <c r="B3291" s="15"/>
      <c r="C3291" s="64" t="s">
        <v>148</v>
      </c>
      <c r="D3291" s="16"/>
      <c r="E3291" s="16"/>
      <c r="F3291" s="16"/>
      <c r="G3291" s="16">
        <v>55259.519999999997</v>
      </c>
      <c r="H3291" s="16">
        <v>0</v>
      </c>
      <c r="I3291" s="4"/>
      <c r="J3291" s="14"/>
      <c r="K3291" s="6" t="s">
        <v>35</v>
      </c>
      <c r="L3291" s="55">
        <f>D3292+E3292+A3292+B3292+B3239</f>
        <v>-34193.059999999976</v>
      </c>
      <c r="M3291" s="16"/>
      <c r="N3291" s="16"/>
      <c r="O3291" s="56"/>
      <c r="P3291" s="18"/>
      <c r="Q3291" s="14"/>
      <c r="R3291" s="18"/>
      <c r="S3291" s="16">
        <v>0</v>
      </c>
      <c r="T3291" s="18">
        <f t="shared" si="988"/>
        <v>39506.249999999985</v>
      </c>
      <c r="U3291" s="15"/>
    </row>
    <row r="3292" spans="1:21" ht="16.8" customHeight="1" x14ac:dyDescent="0.35">
      <c r="A3292" s="92">
        <f>D3237-D3239+A3231-E3237-G3291</f>
        <v>-34753.489999999991</v>
      </c>
      <c r="B3292" s="44">
        <f>D3240-D3242+B3231</f>
        <v>1559.0800000000002</v>
      </c>
      <c r="C3292" s="57" t="s">
        <v>127</v>
      </c>
      <c r="D3292" s="44">
        <f>D3235-D3238-E3235+D3231-G3290</f>
        <v>-8619.7999999999884</v>
      </c>
      <c r="E3292" s="44">
        <f>D3236-D3241+E3231</f>
        <v>7546.17</v>
      </c>
      <c r="F3292" s="72">
        <f>D3238+D3239+D3241+F3231-E3239</f>
        <v>7366.8799999999992</v>
      </c>
      <c r="G3292" s="81">
        <f>D3238+D3239-E3239+D3241+G3231</f>
        <v>7366.8799999999992</v>
      </c>
      <c r="H3292" s="44">
        <f>G3286+G3285+H3231</f>
        <v>31499.010000000002</v>
      </c>
      <c r="I3292" s="79">
        <f>G3292-H3292</f>
        <v>-24132.130000000005</v>
      </c>
      <c r="J3292" s="58"/>
      <c r="K3292" s="6" t="s">
        <v>128</v>
      </c>
      <c r="L3292" s="3">
        <f>L3290-L3291</f>
        <v>45009.319999999978</v>
      </c>
      <c r="M3292" s="27" t="s">
        <v>168</v>
      </c>
      <c r="N3292" s="27">
        <f>O3292-L3291</f>
        <v>49836.039999999979</v>
      </c>
      <c r="O3292" s="44">
        <f>Z3292+AU3292+N3268+SUM(L3271:L3282)+SUM(N3272:N3282)+L3286-D3238-D3241-D3237+E3239</f>
        <v>15642.980000000001</v>
      </c>
      <c r="P3292" s="18"/>
      <c r="Q3292" s="58"/>
      <c r="R3292" s="59"/>
      <c r="S3292" s="44"/>
      <c r="T3292" s="59">
        <f t="shared" si="988"/>
        <v>39506.249999999985</v>
      </c>
      <c r="U3292" s="57"/>
    </row>
    <row r="3294" spans="1:21" ht="16.8" customHeight="1" x14ac:dyDescent="0.25">
      <c r="A3294" s="50"/>
    </row>
    <row r="3295" spans="1:21" ht="16.8" customHeight="1" x14ac:dyDescent="0.35">
      <c r="A3295" s="2" t="s">
        <v>0</v>
      </c>
      <c r="B3295" s="2"/>
      <c r="C3295" s="2" t="s">
        <v>2</v>
      </c>
      <c r="D3295" s="3" t="s">
        <v>3</v>
      </c>
      <c r="E3295" s="3" t="s">
        <v>4</v>
      </c>
      <c r="F3295" s="3" t="s">
        <v>5</v>
      </c>
      <c r="G3295" s="3" t="s">
        <v>6</v>
      </c>
      <c r="H3295" s="102" t="s">
        <v>24</v>
      </c>
      <c r="I3295" s="76"/>
      <c r="J3295" s="5" t="s">
        <v>0</v>
      </c>
      <c r="K3295" s="6" t="s">
        <v>2</v>
      </c>
      <c r="L3295" s="3" t="s">
        <v>8</v>
      </c>
      <c r="M3295" s="3" t="s">
        <v>9</v>
      </c>
      <c r="N3295" s="3" t="s">
        <v>10</v>
      </c>
      <c r="O3295" s="3" t="s">
        <v>11</v>
      </c>
      <c r="P3295" s="3" t="s">
        <v>12</v>
      </c>
      <c r="Q3295" s="5" t="s">
        <v>0</v>
      </c>
      <c r="R3295" s="3" t="s">
        <v>8</v>
      </c>
      <c r="S3295" s="3" t="s">
        <v>9</v>
      </c>
      <c r="T3295" s="3" t="s">
        <v>13</v>
      </c>
      <c r="U3295" s="2" t="s">
        <v>14</v>
      </c>
    </row>
    <row r="3296" spans="1:21" ht="16.8" customHeight="1" x14ac:dyDescent="0.35">
      <c r="A3296" s="14">
        <v>45361</v>
      </c>
      <c r="B3296" s="15" t="s">
        <v>173</v>
      </c>
      <c r="C3296" s="15" t="s">
        <v>174</v>
      </c>
      <c r="D3296" s="16">
        <v>7674.53</v>
      </c>
      <c r="E3296" s="16">
        <v>0</v>
      </c>
      <c r="F3296" s="16"/>
      <c r="G3296" s="16"/>
      <c r="H3296" s="103"/>
      <c r="I3296" s="4"/>
      <c r="J3296" s="14">
        <f>A3296</f>
        <v>45361</v>
      </c>
      <c r="K3296" s="17" t="s">
        <v>24</v>
      </c>
      <c r="L3296" s="16">
        <f>D3299+D3302+D3300+D3303</f>
        <v>3818.66</v>
      </c>
      <c r="M3296" s="16"/>
      <c r="N3296" s="82">
        <f>L3296+L3297-M3297</f>
        <v>3818.66</v>
      </c>
      <c r="O3296" s="80">
        <f>D3299+D3302+D3300-E3300-E3299+O3235</f>
        <v>14844.06</v>
      </c>
      <c r="P3296" s="18"/>
      <c r="Q3296" s="14">
        <f>J3296</f>
        <v>45361</v>
      </c>
      <c r="R3296" s="18"/>
      <c r="S3296" s="16"/>
      <c r="T3296" s="18">
        <f>T3292</f>
        <v>39506.249999999985</v>
      </c>
      <c r="U3296" s="15"/>
    </row>
    <row r="3297" spans="1:21" ht="16.8" customHeight="1" x14ac:dyDescent="0.35">
      <c r="A3297" s="15"/>
      <c r="B3297" s="15"/>
      <c r="C3297" s="15" t="s">
        <v>176</v>
      </c>
      <c r="D3297" s="16">
        <v>0</v>
      </c>
      <c r="E3297" s="16"/>
      <c r="F3297" s="16"/>
      <c r="G3297" s="16"/>
      <c r="H3297" s="103" t="s">
        <v>34</v>
      </c>
      <c r="I3297" s="4"/>
      <c r="J3297" s="14"/>
      <c r="K3297" s="17" t="s">
        <v>30</v>
      </c>
      <c r="L3297" s="16">
        <v>0</v>
      </c>
      <c r="M3297" s="16">
        <f>E3300</f>
        <v>0</v>
      </c>
      <c r="N3297" s="16"/>
      <c r="O3297" s="16"/>
      <c r="P3297" s="18"/>
      <c r="Q3297" s="14"/>
      <c r="R3297" s="18"/>
      <c r="S3297" s="16"/>
      <c r="T3297" s="18">
        <f t="shared" ref="T3297:T3328" si="989">(R3297-S3297)+T3296</f>
        <v>39506.249999999985</v>
      </c>
      <c r="U3297" s="15"/>
    </row>
    <row r="3298" spans="1:21" ht="16.8" customHeight="1" x14ac:dyDescent="0.35">
      <c r="A3298" s="15"/>
      <c r="B3298" s="15"/>
      <c r="C3298" s="15" t="s">
        <v>177</v>
      </c>
      <c r="D3298" s="16">
        <v>19356.11</v>
      </c>
      <c r="E3298" s="16">
        <v>1053.74</v>
      </c>
      <c r="F3298" s="16"/>
      <c r="G3298" s="16"/>
      <c r="H3298" s="103">
        <f>D3299</f>
        <v>730.75</v>
      </c>
      <c r="I3298" s="4"/>
      <c r="J3298" s="14"/>
      <c r="K3298" s="17" t="s">
        <v>35</v>
      </c>
      <c r="L3298" s="16">
        <f>D3296+D3297+D3298+D3301-D3299-D3300-D3302-D3303-E3298-E3296+B3299</f>
        <v>22758.239999999998</v>
      </c>
      <c r="M3298" s="16">
        <v>0</v>
      </c>
      <c r="N3298" s="16"/>
      <c r="O3298" s="16">
        <v>0</v>
      </c>
      <c r="P3298" s="18"/>
      <c r="Q3298" s="14"/>
      <c r="R3298" s="18"/>
      <c r="S3298" s="16"/>
      <c r="T3298" s="18">
        <f t="shared" si="989"/>
        <v>39506.249999999985</v>
      </c>
      <c r="U3298" s="15"/>
    </row>
    <row r="3299" spans="1:21" ht="16.8" customHeight="1" x14ac:dyDescent="0.35">
      <c r="A3299" s="15"/>
      <c r="B3299" s="15">
        <v>600</v>
      </c>
      <c r="C3299" s="15" t="s">
        <v>178</v>
      </c>
      <c r="D3299" s="16">
        <v>730.75</v>
      </c>
      <c r="E3299" s="16"/>
      <c r="F3299" s="16"/>
      <c r="G3299" s="16"/>
      <c r="H3299" s="103" t="s">
        <v>40</v>
      </c>
      <c r="I3299" s="4"/>
      <c r="J3299" s="14"/>
      <c r="K3299" s="17" t="str">
        <f>C3338</f>
        <v>TASSE</v>
      </c>
      <c r="L3299" s="16"/>
      <c r="M3299" s="16">
        <f>10*(L3296+L3297-M3297)/100</f>
        <v>381.86599999999999</v>
      </c>
      <c r="N3299" s="16">
        <f>G3338</f>
        <v>0</v>
      </c>
      <c r="O3299" s="16">
        <f t="shared" ref="O3299:O3318" si="990">O3238+M3299-N3299</f>
        <v>20420.221000000005</v>
      </c>
      <c r="P3299" s="18">
        <f t="shared" ref="P3299:P3318" si="991">P3238+M3299</f>
        <v>1551.3209999999999</v>
      </c>
      <c r="Q3299" s="14"/>
      <c r="R3299" s="18"/>
      <c r="S3299" s="16"/>
      <c r="T3299" s="18">
        <f t="shared" si="989"/>
        <v>39506.249999999985</v>
      </c>
      <c r="U3299" s="15"/>
    </row>
    <row r="3300" spans="1:21" ht="16.8" customHeight="1" x14ac:dyDescent="0.35">
      <c r="A3300" s="15"/>
      <c r="B3300" s="16">
        <f>B3299+B3239</f>
        <v>674.98</v>
      </c>
      <c r="C3300" s="15" t="s">
        <v>179</v>
      </c>
      <c r="D3300" s="16">
        <v>3087.91</v>
      </c>
      <c r="E3300" s="16">
        <v>0</v>
      </c>
      <c r="F3300" s="16"/>
      <c r="G3300" s="16"/>
      <c r="H3300" s="103">
        <f>D3300</f>
        <v>3087.91</v>
      </c>
      <c r="I3300" s="4"/>
      <c r="J3300" s="14"/>
      <c r="K3300" s="17" t="str">
        <f>C3308</f>
        <v>TOT. PAG. PRODUTTORI</v>
      </c>
      <c r="L3300" s="16"/>
      <c r="M3300" s="16">
        <f>8.37*(L3296+L3297-M3297)/100</f>
        <v>319.62184199999996</v>
      </c>
      <c r="N3300" s="16">
        <f>D3308</f>
        <v>1142.3399999999999</v>
      </c>
      <c r="O3300" s="16">
        <f t="shared" si="990"/>
        <v>-25293.714323000004</v>
      </c>
      <c r="P3300" s="18">
        <f t="shared" si="991"/>
        <v>1298.4556769999999</v>
      </c>
      <c r="Q3300" s="14"/>
      <c r="R3300" s="18"/>
      <c r="S3300" s="16"/>
      <c r="T3300" s="18">
        <f t="shared" si="989"/>
        <v>39506.249999999985</v>
      </c>
      <c r="U3300" s="15"/>
    </row>
    <row r="3301" spans="1:21" ht="16.8" customHeight="1" x14ac:dyDescent="0.35">
      <c r="A3301" s="15"/>
      <c r="B3301" s="15"/>
      <c r="C3301" s="15" t="s">
        <v>180</v>
      </c>
      <c r="D3301" s="16">
        <v>0</v>
      </c>
      <c r="E3301" s="16">
        <v>0</v>
      </c>
      <c r="F3301" s="16"/>
      <c r="G3301" s="16"/>
      <c r="H3301" s="103" t="s">
        <v>44</v>
      </c>
      <c r="I3301" s="77" t="s">
        <v>181</v>
      </c>
      <c r="J3301" s="14"/>
      <c r="K3301" s="15" t="str">
        <f>C3325</f>
        <v>TOT. PAG. IMPIEGATE</v>
      </c>
      <c r="L3301" s="16"/>
      <c r="M3301" s="16">
        <f>15.35*(L3296+L3297-M3297)/100</f>
        <v>586.16431</v>
      </c>
      <c r="N3301" s="16">
        <f>D3325</f>
        <v>0</v>
      </c>
      <c r="O3301" s="16">
        <f t="shared" si="990"/>
        <v>-8535.7122650000001</v>
      </c>
      <c r="P3301" s="18">
        <f t="shared" si="991"/>
        <v>2381.2777349999997</v>
      </c>
      <c r="Q3301" s="14"/>
      <c r="R3301" s="18"/>
      <c r="S3301" s="16"/>
      <c r="T3301" s="18">
        <f t="shared" si="989"/>
        <v>39506.249999999985</v>
      </c>
      <c r="U3301" s="15"/>
    </row>
    <row r="3302" spans="1:21" ht="16.8" customHeight="1" x14ac:dyDescent="0.35">
      <c r="A3302" s="15"/>
      <c r="B3302" s="15" t="s">
        <v>42</v>
      </c>
      <c r="C3302" s="15" t="s">
        <v>182</v>
      </c>
      <c r="D3302" s="16">
        <v>0</v>
      </c>
      <c r="E3302" s="16"/>
      <c r="F3302" s="16"/>
      <c r="G3302" s="16"/>
      <c r="H3302" s="103">
        <f>D3302+H3241</f>
        <v>23.73</v>
      </c>
      <c r="I3302" s="78">
        <f>D3299+D3300-E3300+D3302</f>
        <v>3818.66</v>
      </c>
      <c r="J3302" s="14"/>
      <c r="K3302" s="15" t="s">
        <v>45</v>
      </c>
      <c r="L3302" s="16"/>
      <c r="M3302" s="16">
        <f>2.6*(L3296+L3297-M3297)/100</f>
        <v>99.285159999999991</v>
      </c>
      <c r="N3302" s="16">
        <f>D3313</f>
        <v>0</v>
      </c>
      <c r="O3302" s="16">
        <f t="shared" si="990"/>
        <v>5394.5434600000008</v>
      </c>
      <c r="P3302" s="18">
        <f t="shared" si="991"/>
        <v>403.34346000000005</v>
      </c>
      <c r="Q3302" s="14"/>
      <c r="R3302" s="18"/>
      <c r="S3302" s="16"/>
      <c r="T3302" s="18">
        <f t="shared" si="989"/>
        <v>39506.249999999985</v>
      </c>
      <c r="U3302" s="15"/>
    </row>
    <row r="3303" spans="1:21" ht="16.8" customHeight="1" x14ac:dyDescent="0.35">
      <c r="A3303" s="15"/>
      <c r="B3303" s="15"/>
      <c r="C3303" s="15" t="s">
        <v>183</v>
      </c>
      <c r="D3303" s="16">
        <v>0</v>
      </c>
      <c r="E3303" s="16"/>
      <c r="F3303" s="16"/>
      <c r="G3303" s="16">
        <v>0</v>
      </c>
      <c r="H3303" s="103" t="s">
        <v>49</v>
      </c>
      <c r="I3303" s="4"/>
      <c r="J3303" s="14"/>
      <c r="K3303" s="15" t="s">
        <v>47</v>
      </c>
      <c r="L3303" s="16"/>
      <c r="M3303" s="16">
        <f>2.6*(L3296+L3297-M3297)/100</f>
        <v>99.285159999999991</v>
      </c>
      <c r="N3303" s="16">
        <f>G3314+H3314</f>
        <v>2</v>
      </c>
      <c r="O3303" s="16">
        <f t="shared" si="990"/>
        <v>5147.7734600000013</v>
      </c>
      <c r="P3303" s="18">
        <f t="shared" si="991"/>
        <v>403.34346000000005</v>
      </c>
      <c r="Q3303" s="14"/>
      <c r="R3303" s="18"/>
      <c r="S3303" s="16">
        <f>G3303</f>
        <v>0</v>
      </c>
      <c r="T3303" s="18">
        <f t="shared" si="989"/>
        <v>39506.249999999985</v>
      </c>
      <c r="U3303" s="15" t="str">
        <f>C3303</f>
        <v>Provvigioni TUTELA LEGALE</v>
      </c>
    </row>
    <row r="3304" spans="1:21" ht="16.8" customHeight="1" x14ac:dyDescent="0.35">
      <c r="A3304" s="15"/>
      <c r="B3304" s="15"/>
      <c r="C3304" s="15" t="s">
        <v>184</v>
      </c>
      <c r="D3304" s="16"/>
      <c r="E3304" s="16"/>
      <c r="F3304" s="16"/>
      <c r="G3304" s="16">
        <v>0</v>
      </c>
      <c r="H3304" s="103">
        <f>D3303+H3243</f>
        <v>669.15000000000009</v>
      </c>
      <c r="I3304" s="4"/>
      <c r="J3304" s="14"/>
      <c r="K3304" s="15" t="s">
        <v>50</v>
      </c>
      <c r="L3304" s="16"/>
      <c r="M3304" s="16">
        <f>0.46*(L3296+L3297-M3297)/100</f>
        <v>17.565836000000001</v>
      </c>
      <c r="N3304" s="16">
        <f>G3318</f>
        <v>0</v>
      </c>
      <c r="O3304" s="16">
        <f t="shared" si="990"/>
        <v>954.42076599999996</v>
      </c>
      <c r="P3304" s="18">
        <f t="shared" si="991"/>
        <v>71.360765999999998</v>
      </c>
      <c r="Q3304" s="14"/>
      <c r="R3304" s="18"/>
      <c r="S3304" s="16">
        <f>G3304</f>
        <v>0</v>
      </c>
      <c r="T3304" s="18">
        <f t="shared" si="989"/>
        <v>39506.249999999985</v>
      </c>
      <c r="U3304" s="15" t="str">
        <f>C3304</f>
        <v xml:space="preserve">PAG. PROVV. SILVIO CATTANEO MESE DI </v>
      </c>
    </row>
    <row r="3305" spans="1:21" ht="16.8" customHeight="1" x14ac:dyDescent="0.35">
      <c r="A3305" s="15"/>
      <c r="B3305" s="15"/>
      <c r="C3305" s="15" t="s">
        <v>185</v>
      </c>
      <c r="D3305" s="16"/>
      <c r="E3305" s="16"/>
      <c r="F3305" s="16"/>
      <c r="G3305" s="16">
        <v>0</v>
      </c>
      <c r="H3305" s="103"/>
      <c r="I3305" s="4"/>
      <c r="J3305" s="14"/>
      <c r="K3305" s="15" t="s">
        <v>52</v>
      </c>
      <c r="L3305" s="16"/>
      <c r="M3305" s="16">
        <f>0.28*(L3296+L3297-M3297)/100</f>
        <v>10.692247999999999</v>
      </c>
      <c r="N3305" s="16">
        <f>D3328</f>
        <v>0</v>
      </c>
      <c r="O3305" s="16">
        <f t="shared" si="990"/>
        <v>580.94698799999992</v>
      </c>
      <c r="P3305" s="18">
        <f t="shared" si="991"/>
        <v>43.436987999999999</v>
      </c>
      <c r="Q3305" s="14"/>
      <c r="R3305" s="18"/>
      <c r="S3305" s="16">
        <f>G3305</f>
        <v>0</v>
      </c>
      <c r="T3305" s="18">
        <f t="shared" si="989"/>
        <v>39506.249999999985</v>
      </c>
      <c r="U3305" s="15" t="str">
        <f>C3305</f>
        <v>PAG. PROVV. AMICONE RENZO MESE DI</v>
      </c>
    </row>
    <row r="3306" spans="1:21" ht="16.8" customHeight="1" x14ac:dyDescent="0.35">
      <c r="A3306" s="15"/>
      <c r="B3306" s="15"/>
      <c r="C3306" s="15" t="s">
        <v>186</v>
      </c>
      <c r="D3306" s="16"/>
      <c r="E3306" s="16"/>
      <c r="F3306" s="16"/>
      <c r="G3306" s="16">
        <v>0</v>
      </c>
      <c r="H3306" s="103"/>
      <c r="I3306" s="4"/>
      <c r="J3306" s="14"/>
      <c r="K3306" s="15" t="str">
        <f>C3316</f>
        <v>Materiale pulizia</v>
      </c>
      <c r="L3306" s="16"/>
      <c r="M3306" s="16">
        <f>0.28*(L3296+L3297-M3297)/100</f>
        <v>10.692247999999999</v>
      </c>
      <c r="N3306" s="16">
        <f>G3316</f>
        <v>0</v>
      </c>
      <c r="O3306" s="16">
        <f t="shared" si="990"/>
        <v>580.94698799999992</v>
      </c>
      <c r="P3306" s="18">
        <f t="shared" si="991"/>
        <v>43.436987999999999</v>
      </c>
      <c r="Q3306" s="14"/>
      <c r="R3306" s="18"/>
      <c r="S3306" s="16">
        <f>G3306</f>
        <v>0</v>
      </c>
      <c r="T3306" s="18">
        <f t="shared" si="989"/>
        <v>39506.249999999985</v>
      </c>
      <c r="U3306" s="15" t="str">
        <f>C3306</f>
        <v>PAG. PROVV. VINCENZO  DI VITO</v>
      </c>
    </row>
    <row r="3307" spans="1:21" ht="16.8" customHeight="1" x14ac:dyDescent="0.35">
      <c r="A3307" s="15"/>
      <c r="B3307" s="15"/>
      <c r="C3307" s="15" t="s">
        <v>248</v>
      </c>
      <c r="D3307" s="16"/>
      <c r="E3307" s="16"/>
      <c r="F3307" s="16"/>
      <c r="G3307" s="16">
        <v>1142.3399999999999</v>
      </c>
      <c r="H3307" s="16"/>
      <c r="I3307" s="4"/>
      <c r="J3307" s="14"/>
      <c r="K3307" s="15" t="str">
        <f>C3319</f>
        <v>Pubblicità</v>
      </c>
      <c r="L3307" s="16"/>
      <c r="M3307" s="16">
        <f>0.28*(L3296+L3297-M3297)/100</f>
        <v>10.692247999999999</v>
      </c>
      <c r="N3307" s="16">
        <f>G3319</f>
        <v>0</v>
      </c>
      <c r="O3307" s="16">
        <f t="shared" si="990"/>
        <v>580.94698799999992</v>
      </c>
      <c r="P3307" s="18">
        <f t="shared" si="991"/>
        <v>43.436987999999999</v>
      </c>
      <c r="Q3307" s="14"/>
      <c r="R3307" s="18"/>
      <c r="S3307" s="16">
        <f>G3307</f>
        <v>1142.3399999999999</v>
      </c>
      <c r="T3307" s="18">
        <f t="shared" si="989"/>
        <v>38363.909999999989</v>
      </c>
      <c r="U3307" s="15" t="str">
        <f>C3307</f>
        <v>PAG. PROVV. LOSCHI SANDRO</v>
      </c>
    </row>
    <row r="3308" spans="1:21" ht="16.8" customHeight="1" x14ac:dyDescent="0.35">
      <c r="A3308" s="15"/>
      <c r="B3308" s="15"/>
      <c r="C3308" s="15" t="s">
        <v>55</v>
      </c>
      <c r="D3308" s="16">
        <f>SUM(G3300:G3307)+E3303+E3304+E3305+E3306+E3307</f>
        <v>1142.3399999999999</v>
      </c>
      <c r="E3308" s="16"/>
      <c r="F3308" s="16"/>
      <c r="G3308" s="16"/>
      <c r="H3308" s="16"/>
      <c r="I3308" s="4"/>
      <c r="J3308" s="14"/>
      <c r="K3308" s="15" t="str">
        <f>C3329</f>
        <v xml:space="preserve">PAG. BOLLETTA ENEL  </v>
      </c>
      <c r="L3308" s="16"/>
      <c r="M3308" s="16">
        <f>0.46*(L3296+L3297-M3297)/100</f>
        <v>17.565836000000001</v>
      </c>
      <c r="N3308" s="16">
        <f>G3329</f>
        <v>0</v>
      </c>
      <c r="O3308" s="16">
        <f t="shared" si="990"/>
        <v>954.42076599999996</v>
      </c>
      <c r="P3308" s="18">
        <f t="shared" si="991"/>
        <v>71.360765999999998</v>
      </c>
      <c r="Q3308" s="14"/>
      <c r="R3308" s="18"/>
      <c r="S3308" s="16">
        <v>0</v>
      </c>
      <c r="T3308" s="18">
        <f t="shared" si="989"/>
        <v>38363.909999999989</v>
      </c>
      <c r="U3308" s="15"/>
    </row>
    <row r="3309" spans="1:21" ht="16.8" customHeight="1" x14ac:dyDescent="0.35">
      <c r="A3309" s="15"/>
      <c r="B3309" s="15"/>
      <c r="C3309" s="15" t="s">
        <v>56</v>
      </c>
      <c r="D3309" s="16"/>
      <c r="E3309" s="16"/>
      <c r="F3309" s="16"/>
      <c r="G3309" s="16"/>
      <c r="H3309" s="16">
        <f>SUM(H3296:H3308)</f>
        <v>4511.54</v>
      </c>
      <c r="I3309" s="4"/>
      <c r="J3309" s="14"/>
      <c r="K3309" s="15" t="s">
        <v>188</v>
      </c>
      <c r="L3309" s="16"/>
      <c r="M3309" s="16">
        <f>14.4*(L3296+L3297-M3297)/100</f>
        <v>549.88703999999996</v>
      </c>
      <c r="N3309" s="16">
        <f>G3330</f>
        <v>0</v>
      </c>
      <c r="O3309" s="16">
        <f t="shared" si="990"/>
        <v>7722.132239999999</v>
      </c>
      <c r="P3309" s="18">
        <f t="shared" si="991"/>
        <v>2233.9022399999999</v>
      </c>
      <c r="Q3309" s="14"/>
      <c r="R3309" s="18"/>
      <c r="S3309" s="16">
        <v>0</v>
      </c>
      <c r="T3309" s="18">
        <f t="shared" si="989"/>
        <v>38363.909999999989</v>
      </c>
      <c r="U3309" s="15"/>
    </row>
    <row r="3310" spans="1:21" ht="16.8" customHeight="1" x14ac:dyDescent="0.35">
      <c r="A3310" s="15"/>
      <c r="B3310" s="15"/>
      <c r="C3310" s="15" t="s">
        <v>57</v>
      </c>
      <c r="D3310" s="16">
        <f>E3309+G3309</f>
        <v>0</v>
      </c>
      <c r="E3310" s="16"/>
      <c r="F3310" s="16"/>
      <c r="G3310" s="16"/>
      <c r="H3310" s="16"/>
      <c r="I3310" s="4"/>
      <c r="J3310" s="14"/>
      <c r="K3310" s="15" t="str">
        <f>C3331</f>
        <v>Spese condominiali</v>
      </c>
      <c r="L3310" s="16">
        <f>D3319</f>
        <v>0</v>
      </c>
      <c r="M3310" s="16">
        <f>1.4*(L3296+L3297-M3297)/100</f>
        <v>53.461239999999997</v>
      </c>
      <c r="N3310" s="16">
        <f>G3331</f>
        <v>0</v>
      </c>
      <c r="O3310" s="16">
        <f t="shared" si="990"/>
        <v>2332.5749400000004</v>
      </c>
      <c r="P3310" s="18">
        <f t="shared" si="991"/>
        <v>217.18493999999998</v>
      </c>
      <c r="Q3310" s="14"/>
      <c r="R3310" s="18"/>
      <c r="S3310" s="16">
        <v>0</v>
      </c>
      <c r="T3310" s="18">
        <f t="shared" si="989"/>
        <v>38363.909999999989</v>
      </c>
      <c r="U3310" s="15"/>
    </row>
    <row r="3311" spans="1:21" ht="16.8" customHeight="1" x14ac:dyDescent="0.35">
      <c r="A3311" s="15"/>
      <c r="B3311" s="15"/>
      <c r="C3311" s="15" t="s">
        <v>58</v>
      </c>
      <c r="D3311" s="16"/>
      <c r="E3311" s="16"/>
      <c r="F3311" s="16"/>
      <c r="G3311" s="16">
        <v>0</v>
      </c>
      <c r="H3311" s="16"/>
      <c r="I3311" s="4"/>
      <c r="J3311" s="14"/>
      <c r="K3311" s="15" t="str">
        <f>C3333</f>
        <v xml:space="preserve">RIVALSA </v>
      </c>
      <c r="L3311" s="16"/>
      <c r="M3311" s="16">
        <f>0*(L3296+L3297-M3297)/100</f>
        <v>0</v>
      </c>
      <c r="N3311" s="16">
        <f>G3333</f>
        <v>0</v>
      </c>
      <c r="O3311" s="16">
        <f t="shared" si="990"/>
        <v>0</v>
      </c>
      <c r="P3311" s="18">
        <f t="shared" si="991"/>
        <v>0</v>
      </c>
      <c r="Q3311" s="14"/>
      <c r="R3311" s="18"/>
      <c r="S3311" s="16">
        <f>G3311</f>
        <v>0</v>
      </c>
      <c r="T3311" s="18">
        <f t="shared" si="989"/>
        <v>38363.909999999989</v>
      </c>
      <c r="U3311" s="15" t="str">
        <f>C3311</f>
        <v xml:space="preserve">Francobolli    </v>
      </c>
    </row>
    <row r="3312" spans="1:21" ht="16.8" customHeight="1" x14ac:dyDescent="0.35">
      <c r="A3312" s="15"/>
      <c r="B3312" s="15"/>
      <c r="C3312" s="15" t="s">
        <v>143</v>
      </c>
      <c r="D3312" s="16"/>
      <c r="E3312" s="16"/>
      <c r="F3312" s="16"/>
      <c r="G3312" s="16">
        <v>0</v>
      </c>
      <c r="H3312" s="16"/>
      <c r="I3312" s="4"/>
      <c r="J3312" s="14"/>
      <c r="K3312" s="15" t="str">
        <f>C3334</f>
        <v>COMMERCIALISTA</v>
      </c>
      <c r="L3312" s="16"/>
      <c r="M3312" s="16">
        <f>1.86*(L3296+L3297-M3297)/100</f>
        <v>71.027075999999994</v>
      </c>
      <c r="N3312" s="16">
        <f>G3334</f>
        <v>0</v>
      </c>
      <c r="O3312" s="16">
        <f t="shared" si="990"/>
        <v>1459.3957060000007</v>
      </c>
      <c r="P3312" s="18">
        <f t="shared" si="991"/>
        <v>288.545706</v>
      </c>
      <c r="Q3312" s="14"/>
      <c r="R3312" s="18"/>
      <c r="S3312" s="16">
        <f>G3312</f>
        <v>0</v>
      </c>
      <c r="T3312" s="18">
        <f t="shared" si="989"/>
        <v>38363.909999999989</v>
      </c>
      <c r="U3312" s="15" t="str">
        <f>C3312</f>
        <v xml:space="preserve">PAG. FATT. SOMMESE PETROLI </v>
      </c>
    </row>
    <row r="3313" spans="1:21" ht="16.8" customHeight="1" x14ac:dyDescent="0.35">
      <c r="A3313" s="15"/>
      <c r="B3313" s="15"/>
      <c r="C3313" s="15" t="s">
        <v>60</v>
      </c>
      <c r="D3313" s="16">
        <f>SUM(G3312:G3313)</f>
        <v>0</v>
      </c>
      <c r="E3313" s="16">
        <v>0</v>
      </c>
      <c r="F3313" s="16"/>
      <c r="G3313" s="16">
        <v>0</v>
      </c>
      <c r="H3313" s="16"/>
      <c r="I3313" s="4"/>
      <c r="J3313" s="14"/>
      <c r="K3313" s="15" t="str">
        <f>C3335</f>
        <v>CASSA PREVIDENZA  AGENTI  + QUOTA GAA</v>
      </c>
      <c r="L3313" s="16">
        <v>0</v>
      </c>
      <c r="M3313" s="16">
        <f>0.7*(L3296+L3297-M3297)/100</f>
        <v>26.730619999999998</v>
      </c>
      <c r="N3313" s="16">
        <f>G3335</f>
        <v>0</v>
      </c>
      <c r="O3313" s="16">
        <f t="shared" si="990"/>
        <v>1452.3724700000002</v>
      </c>
      <c r="P3313" s="18">
        <f t="shared" si="991"/>
        <v>108.59246999999999</v>
      </c>
      <c r="Q3313" s="14"/>
      <c r="R3313" s="18"/>
      <c r="S3313" s="16">
        <f>G3313</f>
        <v>0</v>
      </c>
      <c r="T3313" s="18">
        <f t="shared" si="989"/>
        <v>38363.909999999989</v>
      </c>
      <c r="U3313" s="15" t="str">
        <f>C3313</f>
        <v>Benzina auto papa'</v>
      </c>
    </row>
    <row r="3314" spans="1:21" ht="16.8" customHeight="1" x14ac:dyDescent="0.35">
      <c r="A3314" s="15"/>
      <c r="B3314" s="15"/>
      <c r="C3314" s="28" t="s">
        <v>249</v>
      </c>
      <c r="D3314" s="16"/>
      <c r="E3314" s="16">
        <v>0</v>
      </c>
      <c r="F3314" s="16">
        <v>0</v>
      </c>
      <c r="G3314" s="16">
        <v>2</v>
      </c>
      <c r="H3314" s="27">
        <v>0</v>
      </c>
      <c r="I3314" s="4"/>
      <c r="J3314" s="14"/>
      <c r="K3314" s="15" t="str">
        <f>C3339</f>
        <v>PREL.  ACC. PER AMM-  GIGI</v>
      </c>
      <c r="L3314" s="16">
        <v>0</v>
      </c>
      <c r="M3314" s="16">
        <f>18.82*(L3296+L3297-M3297)/100</f>
        <v>718.67181199999993</v>
      </c>
      <c r="N3314" s="16">
        <f>G3339</f>
        <v>0</v>
      </c>
      <c r="O3314" s="16">
        <f t="shared" si="990"/>
        <v>13382.136121999998</v>
      </c>
      <c r="P3314" s="18">
        <f t="shared" si="991"/>
        <v>2919.5861220000002</v>
      </c>
      <c r="Q3314" s="14"/>
      <c r="R3314" s="18"/>
      <c r="S3314" s="16">
        <v>0</v>
      </c>
      <c r="T3314" s="18">
        <f t="shared" si="989"/>
        <v>38363.909999999989</v>
      </c>
      <c r="U3314" s="15"/>
    </row>
    <row r="3315" spans="1:21" ht="16.8" customHeight="1" x14ac:dyDescent="0.35">
      <c r="A3315" s="15"/>
      <c r="B3315" s="15"/>
      <c r="C3315" s="15"/>
      <c r="D3315" s="16"/>
      <c r="E3315" s="16"/>
      <c r="F3315" s="16"/>
      <c r="G3315" s="16">
        <v>0</v>
      </c>
      <c r="H3315" s="27">
        <v>0</v>
      </c>
      <c r="I3315" s="4"/>
      <c r="J3315" s="14"/>
      <c r="K3315" s="15" t="str">
        <f>C3340</f>
        <v>PREL.  ACC. PER AMM-. RENZO</v>
      </c>
      <c r="L3315" s="16">
        <v>0</v>
      </c>
      <c r="M3315" s="16">
        <f>18.82*(L3296+L3297-M3297)/100</f>
        <v>718.67181199999993</v>
      </c>
      <c r="N3315" s="29">
        <f>G3340</f>
        <v>0</v>
      </c>
      <c r="O3315" s="16">
        <f t="shared" si="990"/>
        <v>25048.106122000005</v>
      </c>
      <c r="P3315" s="18">
        <f t="shared" si="991"/>
        <v>2919.5861220000002</v>
      </c>
      <c r="Q3315" s="14"/>
      <c r="R3315" s="18"/>
      <c r="S3315" s="16">
        <f>G3315</f>
        <v>0</v>
      </c>
      <c r="T3315" s="18">
        <f t="shared" si="989"/>
        <v>38363.909999999989</v>
      </c>
      <c r="U3315" s="15">
        <f t="shared" ref="U3315:U3321" si="992">C3315</f>
        <v>0</v>
      </c>
    </row>
    <row r="3316" spans="1:21" ht="16.8" customHeight="1" x14ac:dyDescent="0.35">
      <c r="A3316" s="15"/>
      <c r="B3316" s="15"/>
      <c r="C3316" s="28" t="s">
        <v>62</v>
      </c>
      <c r="D3316" s="16"/>
      <c r="E3316" s="16"/>
      <c r="F3316" s="16"/>
      <c r="G3316" s="16">
        <v>0</v>
      </c>
      <c r="H3316" s="16"/>
      <c r="I3316" s="4"/>
      <c r="J3316" s="14"/>
      <c r="K3316" s="15" t="str">
        <f>C3311</f>
        <v xml:space="preserve">Francobolli    </v>
      </c>
      <c r="L3316" s="16">
        <v>0</v>
      </c>
      <c r="M3316" s="16">
        <f>0.5*(L3296+L3297-M3297)/100</f>
        <v>19.093299999999999</v>
      </c>
      <c r="N3316" s="16">
        <f>G3311</f>
        <v>0</v>
      </c>
      <c r="O3316" s="16">
        <f t="shared" si="990"/>
        <v>1037.4160499999998</v>
      </c>
      <c r="P3316" s="18">
        <f t="shared" si="991"/>
        <v>77.56604999999999</v>
      </c>
      <c r="Q3316" s="14"/>
      <c r="R3316" s="18"/>
      <c r="S3316" s="16">
        <f>G3316</f>
        <v>0</v>
      </c>
      <c r="T3316" s="18">
        <f t="shared" si="989"/>
        <v>38363.909999999989</v>
      </c>
      <c r="U3316" s="15" t="str">
        <f t="shared" si="992"/>
        <v>Materiale pulizia</v>
      </c>
    </row>
    <row r="3317" spans="1:21" ht="16.8" customHeight="1" x14ac:dyDescent="0.35">
      <c r="A3317" s="15"/>
      <c r="B3317" s="15"/>
      <c r="C3317" s="15" t="s">
        <v>63</v>
      </c>
      <c r="D3317" s="16"/>
      <c r="E3317" s="16"/>
      <c r="F3317" s="16"/>
      <c r="G3317" s="16">
        <v>0</v>
      </c>
      <c r="H3317" s="16"/>
      <c r="I3317" s="4"/>
      <c r="J3317" s="14"/>
      <c r="K3317" s="17" t="str">
        <f>C3317</f>
        <v xml:space="preserve">Assicurazioni </v>
      </c>
      <c r="L3317" s="16">
        <v>0</v>
      </c>
      <c r="M3317" s="16">
        <f>0.5*(L3296+L3297-M3297)/100</f>
        <v>19.093299999999999</v>
      </c>
      <c r="N3317" s="16">
        <f>G3317</f>
        <v>0</v>
      </c>
      <c r="O3317" s="16">
        <f t="shared" si="990"/>
        <v>1037.4160499999998</v>
      </c>
      <c r="P3317" s="18">
        <f t="shared" si="991"/>
        <v>77.56604999999999</v>
      </c>
      <c r="Q3317" s="14"/>
      <c r="R3317" s="18"/>
      <c r="S3317" s="16">
        <f>G3317</f>
        <v>0</v>
      </c>
      <c r="T3317" s="18">
        <f t="shared" si="989"/>
        <v>38363.909999999989</v>
      </c>
      <c r="U3317" s="15" t="str">
        <f t="shared" si="992"/>
        <v xml:space="preserve">Assicurazioni </v>
      </c>
    </row>
    <row r="3318" spans="1:21" ht="16.8" customHeight="1" x14ac:dyDescent="0.35">
      <c r="A3318" s="15"/>
      <c r="B3318" s="15"/>
      <c r="C3318" s="15" t="s">
        <v>50</v>
      </c>
      <c r="D3318" s="16"/>
      <c r="E3318" s="16"/>
      <c r="F3318" s="16"/>
      <c r="G3318" s="16">
        <v>0</v>
      </c>
      <c r="H3318" s="16"/>
      <c r="I3318" s="4"/>
      <c r="J3318" s="14"/>
      <c r="K3318" s="17" t="s">
        <v>64</v>
      </c>
      <c r="L3318" s="16"/>
      <c r="M3318" s="16">
        <f>2.32*(L3296+L3297-M3297)/100</f>
        <v>88.592911999999998</v>
      </c>
      <c r="N3318" s="16">
        <f>H3352+H3351+G3350</f>
        <v>0</v>
      </c>
      <c r="O3318" s="16">
        <f t="shared" si="990"/>
        <v>-303.083528</v>
      </c>
      <c r="P3318" s="18">
        <f t="shared" si="991"/>
        <v>359.90647200000001</v>
      </c>
      <c r="Q3318" s="14"/>
      <c r="R3318" s="18"/>
      <c r="S3318" s="16">
        <f>G3318</f>
        <v>0</v>
      </c>
      <c r="T3318" s="18">
        <f t="shared" si="989"/>
        <v>38363.909999999989</v>
      </c>
      <c r="U3318" s="15" t="str">
        <f t="shared" si="992"/>
        <v>Telepass</v>
      </c>
    </row>
    <row r="3319" spans="1:21" ht="16.8" customHeight="1" x14ac:dyDescent="0.35">
      <c r="A3319" s="15"/>
      <c r="B3319" s="15"/>
      <c r="C3319" s="28" t="s">
        <v>65</v>
      </c>
      <c r="D3319" s="16">
        <v>0</v>
      </c>
      <c r="E3319" s="16"/>
      <c r="F3319" s="16"/>
      <c r="G3319" s="16">
        <v>0</v>
      </c>
      <c r="H3319" s="16"/>
      <c r="I3319" s="4"/>
      <c r="J3319" s="14"/>
      <c r="K3319" s="17"/>
      <c r="L3319" s="16"/>
      <c r="M3319" s="16"/>
      <c r="N3319" s="16" t="s">
        <v>66</v>
      </c>
      <c r="O3319" s="16">
        <f>T3353+AO3353</f>
        <v>60193.389999999992</v>
      </c>
      <c r="P3319" s="18"/>
      <c r="Q3319" s="14"/>
      <c r="R3319" s="18"/>
      <c r="S3319" s="16">
        <v>0</v>
      </c>
      <c r="T3319" s="18">
        <f t="shared" si="989"/>
        <v>38363.909999999989</v>
      </c>
      <c r="U3319" s="15" t="str">
        <f t="shared" si="992"/>
        <v>Pubblicità</v>
      </c>
    </row>
    <row r="3320" spans="1:21" ht="16.8" customHeight="1" x14ac:dyDescent="0.35">
      <c r="A3320" s="15"/>
      <c r="B3320" s="66"/>
      <c r="C3320" s="15" t="s">
        <v>145</v>
      </c>
      <c r="D3320" s="67"/>
      <c r="E3320" s="16">
        <v>0</v>
      </c>
      <c r="F3320" s="16"/>
      <c r="G3320" s="16">
        <v>0</v>
      </c>
      <c r="H3320" s="16"/>
      <c r="I3320" s="4"/>
      <c r="J3320" s="14"/>
      <c r="K3320" s="17"/>
      <c r="L3320" s="16"/>
      <c r="M3320" s="16">
        <v>0</v>
      </c>
      <c r="N3320" s="16" t="s">
        <v>68</v>
      </c>
      <c r="O3320" s="31">
        <f>L3344</f>
        <v>0</v>
      </c>
      <c r="P3320" s="32">
        <f>SUM(P3299:P3318)</f>
        <v>15513.210000000001</v>
      </c>
      <c r="Q3320" s="14"/>
      <c r="R3320" s="18"/>
      <c r="S3320" s="16">
        <f>G3320</f>
        <v>0</v>
      </c>
      <c r="T3320" s="18">
        <f t="shared" si="989"/>
        <v>38363.909999999989</v>
      </c>
      <c r="U3320" s="15" t="str">
        <f t="shared" si="992"/>
        <v xml:space="preserve">PAG. STIP.           MARZIA </v>
      </c>
    </row>
    <row r="3321" spans="1:21" ht="16.8" customHeight="1" x14ac:dyDescent="0.35">
      <c r="A3321" s="15"/>
      <c r="B3321" s="15"/>
      <c r="C3321" s="15" t="s">
        <v>147</v>
      </c>
      <c r="D3321" s="16"/>
      <c r="E3321" s="16">
        <v>0</v>
      </c>
      <c r="F3321" s="16"/>
      <c r="G3321" s="16">
        <v>0</v>
      </c>
      <c r="H3321" s="16"/>
      <c r="I3321" s="4"/>
      <c r="J3321" s="14"/>
      <c r="K3321" s="17"/>
      <c r="L3321" s="16"/>
      <c r="M3321" s="16">
        <v>0</v>
      </c>
      <c r="N3321" s="16" t="s">
        <v>70</v>
      </c>
      <c r="O3321" s="16">
        <f>SUM(L3332:L3343)+L3346</f>
        <v>3315.48</v>
      </c>
      <c r="P3321" s="33">
        <f>SUM(O3299:O3318)</f>
        <v>53953.26</v>
      </c>
      <c r="Q3321" s="14"/>
      <c r="R3321" s="18"/>
      <c r="S3321" s="16">
        <f>G3321</f>
        <v>0</v>
      </c>
      <c r="T3321" s="18">
        <f t="shared" si="989"/>
        <v>38363.909999999989</v>
      </c>
      <c r="U3321" s="15" t="str">
        <f t="shared" si="992"/>
        <v xml:space="preserve">PAG. STIP.           DEBORAH </v>
      </c>
    </row>
    <row r="3322" spans="1:21" ht="16.8" customHeight="1" x14ac:dyDescent="0.35">
      <c r="A3322" s="15"/>
      <c r="B3322" s="15"/>
      <c r="C3322" s="15" t="s">
        <v>149</v>
      </c>
      <c r="D3322" s="16"/>
      <c r="E3322" s="16">
        <v>0</v>
      </c>
      <c r="F3322" s="16"/>
      <c r="G3322" s="16">
        <v>0</v>
      </c>
      <c r="H3322" s="16"/>
      <c r="I3322" s="4"/>
      <c r="J3322" s="14"/>
      <c r="K3322" s="17"/>
      <c r="L3322" s="16"/>
      <c r="M3322" s="16"/>
      <c r="N3322" s="16" t="s">
        <v>72</v>
      </c>
      <c r="O3322" s="34">
        <f>O3261+O3262-F3337-F3336</f>
        <v>-10045.040000000003</v>
      </c>
      <c r="P3322" s="35">
        <f>O3261+O3262+O3323-F3337-F3336-O3320-O3321</f>
        <v>-9541.8600000000024</v>
      </c>
      <c r="Q3322" s="14"/>
      <c r="R3322" s="18"/>
      <c r="S3322" s="16">
        <f>G3322</f>
        <v>0</v>
      </c>
      <c r="T3322" s="18">
        <f t="shared" si="989"/>
        <v>38363.909999999989</v>
      </c>
      <c r="U3322" s="15"/>
    </row>
    <row r="3323" spans="1:21" ht="16.8" customHeight="1" x14ac:dyDescent="0.35">
      <c r="A3323" s="15"/>
      <c r="B3323" s="15"/>
      <c r="C3323" s="15" t="s">
        <v>150</v>
      </c>
      <c r="D3323" s="16"/>
      <c r="E3323" s="16">
        <v>0</v>
      </c>
      <c r="F3323" s="16"/>
      <c r="G3323" s="16">
        <v>0</v>
      </c>
      <c r="H3323" s="16"/>
      <c r="I3323" s="4"/>
      <c r="J3323" s="14"/>
      <c r="K3323" s="6" t="s">
        <v>74</v>
      </c>
      <c r="L3323" s="3">
        <f>SUM(L3296:L3322)</f>
        <v>26576.899999999998</v>
      </c>
      <c r="M3323" s="3">
        <f>SUM(M3296:M3322)</f>
        <v>3818.66</v>
      </c>
      <c r="N3323" s="16" t="s">
        <v>75</v>
      </c>
      <c r="O3323" s="16">
        <f>N3296-L3297</f>
        <v>3818.66</v>
      </c>
      <c r="P3323" s="18"/>
      <c r="Q3323" s="14"/>
      <c r="R3323" s="18"/>
      <c r="S3323" s="16">
        <f>G3323</f>
        <v>0</v>
      </c>
      <c r="T3323" s="18">
        <f t="shared" si="989"/>
        <v>38363.909999999989</v>
      </c>
      <c r="U3323" s="15" t="str">
        <f>C3323</f>
        <v xml:space="preserve">PAG. STIP.           STEFANIA  BONIFICO </v>
      </c>
    </row>
    <row r="3324" spans="1:21" ht="16.8" customHeight="1" x14ac:dyDescent="0.35">
      <c r="A3324" s="15"/>
      <c r="B3324" s="15"/>
      <c r="C3324" s="15" t="s">
        <v>76</v>
      </c>
      <c r="D3324" s="16"/>
      <c r="E3324" s="16"/>
      <c r="F3324" s="16"/>
      <c r="G3324" s="16">
        <v>0</v>
      </c>
      <c r="H3324" s="16"/>
      <c r="I3324" s="4"/>
      <c r="J3324" s="14"/>
      <c r="K3324" s="6" t="s">
        <v>32</v>
      </c>
      <c r="L3324" s="3">
        <f>L3264</f>
        <v>357556.38999999996</v>
      </c>
      <c r="M3324" s="3">
        <f>M3264</f>
        <v>391749.44999999995</v>
      </c>
      <c r="N3324" s="16" t="s">
        <v>77</v>
      </c>
      <c r="O3324" s="36">
        <f>(O3320+O3321)-(O3259+O3260)</f>
        <v>-1390.3799999999997</v>
      </c>
      <c r="P3324" s="37">
        <f>O3323-O3324</f>
        <v>5209.0399999999991</v>
      </c>
      <c r="Q3324" s="14"/>
      <c r="R3324" s="18"/>
      <c r="S3324" s="16">
        <f>G3324</f>
        <v>0</v>
      </c>
      <c r="T3324" s="18">
        <f t="shared" si="989"/>
        <v>38363.909999999989</v>
      </c>
      <c r="U3324" s="15" t="str">
        <f>C3324</f>
        <v>Pagamento contributi impiegate</v>
      </c>
    </row>
    <row r="3325" spans="1:21" ht="16.8" customHeight="1" thickBot="1" x14ac:dyDescent="0.4">
      <c r="A3325" s="15"/>
      <c r="B3325" s="15"/>
      <c r="C3325" s="15" t="s">
        <v>78</v>
      </c>
      <c r="D3325" s="16">
        <f>SUM(G3320:G3324)+SUM(E3320:E3324)</f>
        <v>0</v>
      </c>
      <c r="E3325" s="16"/>
      <c r="F3325" s="16"/>
      <c r="G3325" s="16"/>
      <c r="H3325" s="16"/>
      <c r="I3325" s="4"/>
      <c r="J3325" s="14"/>
      <c r="K3325" s="6" t="s">
        <v>79</v>
      </c>
      <c r="L3325" s="3">
        <f>L3323+L3324</f>
        <v>384133.29</v>
      </c>
      <c r="M3325" s="3">
        <f>M3323+M3324</f>
        <v>395568.10999999993</v>
      </c>
      <c r="N3325" s="16" t="s">
        <v>80</v>
      </c>
      <c r="O3325" s="38">
        <f>O3322+O3323-O3324</f>
        <v>-4836.0000000000036</v>
      </c>
      <c r="P3325" s="39">
        <f>O3325-O3322</f>
        <v>5209.0399999999991</v>
      </c>
      <c r="Q3325" s="14"/>
      <c r="R3325" s="18"/>
      <c r="S3325" s="16">
        <v>0</v>
      </c>
      <c r="T3325" s="18">
        <f t="shared" si="989"/>
        <v>38363.909999999989</v>
      </c>
      <c r="U3325" s="15"/>
    </row>
    <row r="3326" spans="1:21" ht="16.8" customHeight="1" thickTop="1" thickBot="1" x14ac:dyDescent="0.4">
      <c r="A3326" s="15"/>
      <c r="B3326" s="15"/>
      <c r="C3326" s="15" t="s">
        <v>81</v>
      </c>
      <c r="D3326" s="16"/>
      <c r="E3326" s="16"/>
      <c r="F3326" s="16"/>
      <c r="G3326" s="16">
        <v>0</v>
      </c>
      <c r="H3326" s="16"/>
      <c r="I3326" s="4"/>
      <c r="J3326" s="14"/>
      <c r="K3326" s="6" t="s">
        <v>13</v>
      </c>
      <c r="L3326" s="3">
        <f>L3325-M3325</f>
        <v>-11434.819999999949</v>
      </c>
      <c r="M3326" s="40"/>
      <c r="N3326" s="29" t="s">
        <v>82</v>
      </c>
      <c r="O3326" s="41">
        <f>O3319+O3320+O3321+O3327</f>
        <v>53953.26</v>
      </c>
      <c r="P3326" s="18"/>
      <c r="Q3326" s="14"/>
      <c r="R3326" s="18"/>
      <c r="S3326" s="16">
        <f>G3326</f>
        <v>0</v>
      </c>
      <c r="T3326" s="18">
        <f t="shared" si="989"/>
        <v>38363.909999999989</v>
      </c>
      <c r="U3326" s="15" t="str">
        <f>C3326</f>
        <v>Pag. Bolletta Telecom  780820</v>
      </c>
    </row>
    <row r="3327" spans="1:21" ht="16.8" customHeight="1" thickTop="1" thickBot="1" x14ac:dyDescent="0.4">
      <c r="A3327" s="15"/>
      <c r="B3327" s="15"/>
      <c r="C3327" s="15" t="s">
        <v>83</v>
      </c>
      <c r="D3327" s="16"/>
      <c r="E3327" s="16"/>
      <c r="F3327" s="16"/>
      <c r="G3327" s="16">
        <v>0</v>
      </c>
      <c r="H3327" s="16"/>
      <c r="I3327" s="4"/>
      <c r="J3327" s="14"/>
      <c r="K3327" s="17"/>
      <c r="L3327" s="16"/>
      <c r="M3327" s="16"/>
      <c r="N3327" s="42" t="s">
        <v>84</v>
      </c>
      <c r="O3327" s="43">
        <f>P3321-O3320-O3321-O3319</f>
        <v>-9555.6099999999933</v>
      </c>
      <c r="P3327" s="18"/>
      <c r="Q3327" s="14"/>
      <c r="R3327" s="18"/>
      <c r="S3327" s="16">
        <f>G3327</f>
        <v>0</v>
      </c>
      <c r="T3327" s="18">
        <f t="shared" si="989"/>
        <v>38363.909999999989</v>
      </c>
      <c r="U3327" s="15" t="str">
        <f>C3327</f>
        <v>Pag. Bolletta Telecom 780344</v>
      </c>
    </row>
    <row r="3328" spans="1:21" ht="16.8" customHeight="1" thickTop="1" x14ac:dyDescent="0.35">
      <c r="A3328" s="15"/>
      <c r="B3328" s="15"/>
      <c r="C3328" s="15" t="s">
        <v>85</v>
      </c>
      <c r="D3328" s="16">
        <f>SUM(G3326:G3328)</f>
        <v>0</v>
      </c>
      <c r="E3328" s="16"/>
      <c r="F3328" s="16"/>
      <c r="G3328" s="16">
        <v>0</v>
      </c>
      <c r="H3328" s="16"/>
      <c r="I3328" s="4"/>
      <c r="J3328" s="14"/>
      <c r="K3328" s="6" t="s">
        <v>86</v>
      </c>
      <c r="L3328" s="3">
        <f>N3267</f>
        <v>1277.45</v>
      </c>
      <c r="M3328" s="3">
        <v>0</v>
      </c>
      <c r="N3328" s="3">
        <f>SUM(L3328:M3328)</f>
        <v>1277.45</v>
      </c>
      <c r="O3328" s="44"/>
      <c r="P3328" s="18"/>
      <c r="Q3328" s="14"/>
      <c r="R3328" s="18"/>
      <c r="S3328" s="16">
        <f>G3328</f>
        <v>0</v>
      </c>
      <c r="T3328" s="18">
        <f t="shared" si="989"/>
        <v>38363.909999999989</v>
      </c>
      <c r="U3328" s="15" t="str">
        <f>C3328</f>
        <v>Pag. Bolletta Telecom</v>
      </c>
    </row>
    <row r="3329" spans="1:21" ht="16.8" customHeight="1" x14ac:dyDescent="0.35">
      <c r="A3329" s="15"/>
      <c r="B3329" s="15"/>
      <c r="C3329" s="15" t="s">
        <v>87</v>
      </c>
      <c r="D3329" s="16"/>
      <c r="E3329" s="16"/>
      <c r="F3329" s="16"/>
      <c r="G3329" s="16">
        <v>0</v>
      </c>
      <c r="H3329" s="16"/>
      <c r="I3329" s="4"/>
      <c r="J3329" s="14"/>
      <c r="K3329" s="6" t="s">
        <v>88</v>
      </c>
      <c r="L3329" s="3">
        <f>L3268</f>
        <v>0</v>
      </c>
      <c r="M3329" s="3">
        <f>H3336+G3336</f>
        <v>0</v>
      </c>
      <c r="N3329" s="45">
        <f>L3329+M3329</f>
        <v>0</v>
      </c>
      <c r="O3329" s="45">
        <f>BA3353+BG3353</f>
        <v>0</v>
      </c>
      <c r="P3329" s="18"/>
      <c r="Q3329" s="14"/>
      <c r="R3329" s="18"/>
      <c r="S3329" s="16">
        <f>G3329</f>
        <v>0</v>
      </c>
      <c r="T3329" s="18">
        <f t="shared" ref="T3329:T3360" si="993">(R3329-S3329)+T3328</f>
        <v>38363.909999999989</v>
      </c>
      <c r="U3329" s="15" t="str">
        <f>C3329</f>
        <v xml:space="preserve">PAG. BOLLETTA ENEL  </v>
      </c>
    </row>
    <row r="3330" spans="1:21" ht="16.8" customHeight="1" x14ac:dyDescent="0.35">
      <c r="A3330" s="15"/>
      <c r="B3330" s="15"/>
      <c r="C3330" s="15" t="s">
        <v>89</v>
      </c>
      <c r="D3330" s="16"/>
      <c r="E3330" s="16"/>
      <c r="F3330" s="16"/>
      <c r="G3330" s="16">
        <v>0</v>
      </c>
      <c r="H3330" s="16"/>
      <c r="I3330" s="4"/>
      <c r="J3330" s="14"/>
      <c r="K3330" s="6" t="s">
        <v>90</v>
      </c>
      <c r="L3330" s="3">
        <f>T3353+Z3353+AO3353+AU3353</f>
        <v>60193.389999999992</v>
      </c>
      <c r="M3330" s="16"/>
      <c r="N3330" s="16"/>
      <c r="O3330" s="16"/>
      <c r="P3330" s="18"/>
      <c r="Q3330" s="14"/>
      <c r="R3330" s="18"/>
      <c r="S3330" s="16">
        <v>0</v>
      </c>
      <c r="T3330" s="18">
        <f t="shared" si="993"/>
        <v>38363.909999999989</v>
      </c>
      <c r="U3330" s="15"/>
    </row>
    <row r="3331" spans="1:21" ht="16.8" customHeight="1" x14ac:dyDescent="0.35">
      <c r="A3331" s="15"/>
      <c r="B3331" s="15"/>
      <c r="C3331" s="15" t="s">
        <v>91</v>
      </c>
      <c r="D3331" s="16"/>
      <c r="E3331" s="16"/>
      <c r="F3331" s="16"/>
      <c r="G3331" s="16">
        <v>0</v>
      </c>
      <c r="H3331" s="16"/>
      <c r="I3331" s="4"/>
      <c r="J3331" s="14"/>
      <c r="K3331" s="6" t="s">
        <v>92</v>
      </c>
      <c r="L3331" s="3"/>
      <c r="M3331" s="46" t="s">
        <v>93</v>
      </c>
      <c r="N3331" s="46"/>
      <c r="O3331" s="16"/>
      <c r="P3331" s="18"/>
      <c r="Q3331" s="14"/>
      <c r="R3331" s="18"/>
      <c r="S3331" s="16">
        <f>G3331</f>
        <v>0</v>
      </c>
      <c r="T3331" s="18">
        <f t="shared" si="993"/>
        <v>38363.909999999989</v>
      </c>
      <c r="U3331" s="15" t="str">
        <f>C3331</f>
        <v>Spese condominiali</v>
      </c>
    </row>
    <row r="3332" spans="1:21" ht="16.8" customHeight="1" x14ac:dyDescent="0.35">
      <c r="A3332" s="15"/>
      <c r="B3332" s="15"/>
      <c r="C3332" s="15" t="s">
        <v>94</v>
      </c>
      <c r="D3332" s="16">
        <f>SUM(G3326:G3331)</f>
        <v>0</v>
      </c>
      <c r="E3332" s="16"/>
      <c r="F3332" s="16"/>
      <c r="G3332" s="16"/>
      <c r="H3332" s="16"/>
      <c r="I3332" s="4"/>
      <c r="J3332" s="14"/>
      <c r="K3332" s="50" t="s">
        <v>152</v>
      </c>
      <c r="L3332" s="50">
        <v>114.5</v>
      </c>
      <c r="M3332" s="16" t="s">
        <v>26</v>
      </c>
      <c r="N3332" s="16" t="s">
        <v>27</v>
      </c>
      <c r="O3332" s="16"/>
      <c r="P3332" s="18"/>
      <c r="Q3332" s="14"/>
      <c r="R3332" s="18"/>
      <c r="S3332" s="16">
        <v>0</v>
      </c>
      <c r="T3332" s="18">
        <f t="shared" si="993"/>
        <v>38363.909999999989</v>
      </c>
      <c r="U3332" s="15"/>
    </row>
    <row r="3333" spans="1:21" ht="16.8" customHeight="1" x14ac:dyDescent="0.35">
      <c r="A3333" s="15"/>
      <c r="B3333" s="15"/>
      <c r="C3333" s="15" t="s">
        <v>97</v>
      </c>
      <c r="D3333" s="16"/>
      <c r="E3333" s="16"/>
      <c r="F3333" s="16"/>
      <c r="G3333" s="16">
        <v>0</v>
      </c>
      <c r="H3333" s="16"/>
      <c r="I3333" s="4"/>
      <c r="J3333" s="14"/>
      <c r="K3333" s="16" t="s">
        <v>250</v>
      </c>
      <c r="L3333" s="16">
        <v>-0.02</v>
      </c>
      <c r="M3333" s="30" t="s">
        <v>192</v>
      </c>
      <c r="N3333" s="30">
        <v>130</v>
      </c>
      <c r="O3333" s="16"/>
      <c r="P3333" s="18"/>
      <c r="Q3333" s="14"/>
      <c r="R3333" s="18"/>
      <c r="S3333" s="16">
        <f>G3333</f>
        <v>0</v>
      </c>
      <c r="T3333" s="18">
        <f t="shared" si="993"/>
        <v>38363.909999999989</v>
      </c>
      <c r="U3333" s="15"/>
    </row>
    <row r="3334" spans="1:21" ht="16.8" customHeight="1" x14ac:dyDescent="0.35">
      <c r="A3334" s="15"/>
      <c r="B3334" s="15"/>
      <c r="C3334" s="15" t="s">
        <v>100</v>
      </c>
      <c r="D3334" s="16"/>
      <c r="E3334" s="16"/>
      <c r="F3334" s="16"/>
      <c r="G3334" s="16">
        <v>0</v>
      </c>
      <c r="H3334" s="16"/>
      <c r="I3334" s="4"/>
      <c r="J3334" s="14"/>
      <c r="K3334" s="25"/>
      <c r="L3334" s="83">
        <v>0</v>
      </c>
      <c r="M3334" s="16"/>
      <c r="N3334" s="73">
        <v>0</v>
      </c>
      <c r="O3334" s="16"/>
      <c r="P3334" s="18"/>
      <c r="Q3334" s="14"/>
      <c r="R3334" s="18"/>
      <c r="S3334" s="16">
        <f>G3334</f>
        <v>0</v>
      </c>
      <c r="T3334" s="18">
        <f t="shared" si="993"/>
        <v>38363.909999999989</v>
      </c>
      <c r="U3334" s="15" t="str">
        <f>C3334</f>
        <v>COMMERCIALISTA</v>
      </c>
    </row>
    <row r="3335" spans="1:21" ht="16.8" customHeight="1" x14ac:dyDescent="0.35">
      <c r="A3335" s="15"/>
      <c r="B3335" s="15"/>
      <c r="C3335" s="64" t="s">
        <v>154</v>
      </c>
      <c r="D3335" s="16"/>
      <c r="E3335" s="16"/>
      <c r="F3335" s="16"/>
      <c r="G3335" s="16">
        <v>0</v>
      </c>
      <c r="H3335" s="16">
        <v>0</v>
      </c>
      <c r="I3335" s="4"/>
      <c r="J3335" s="14"/>
      <c r="K3335" s="16"/>
      <c r="L3335" s="73">
        <v>0</v>
      </c>
      <c r="M3335" s="16" t="s">
        <v>244</v>
      </c>
      <c r="N3335" s="16">
        <v>658</v>
      </c>
      <c r="O3335" s="16"/>
      <c r="P3335" s="18"/>
      <c r="Q3335" s="14"/>
      <c r="R3335" s="18"/>
      <c r="S3335" s="16">
        <f>G3335</f>
        <v>0</v>
      </c>
      <c r="T3335" s="18">
        <f t="shared" si="993"/>
        <v>38363.909999999989</v>
      </c>
      <c r="U3335" s="15" t="str">
        <f>C3335</f>
        <v>CASSA PREVIDENZA  AGENTI  + QUOTA GAA</v>
      </c>
    </row>
    <row r="3336" spans="1:21" ht="16.8" customHeight="1" x14ac:dyDescent="0.35">
      <c r="A3336" s="15"/>
      <c r="B3336" s="15"/>
      <c r="C3336" s="15" t="s">
        <v>106</v>
      </c>
      <c r="D3336" s="16"/>
      <c r="E3336" s="16"/>
      <c r="F3336" s="85">
        <v>11605.54</v>
      </c>
      <c r="G3336" s="16">
        <v>0</v>
      </c>
      <c r="H3336" s="16">
        <v>0</v>
      </c>
      <c r="I3336" s="4"/>
      <c r="J3336" s="14"/>
      <c r="K3336" s="16" t="s">
        <v>217</v>
      </c>
      <c r="L3336" s="73">
        <v>204</v>
      </c>
      <c r="M3336" s="30"/>
      <c r="N3336" s="30">
        <v>0</v>
      </c>
      <c r="O3336" s="16"/>
      <c r="P3336" s="18"/>
      <c r="Q3336" s="14"/>
      <c r="R3336" s="18">
        <f>F3336</f>
        <v>11605.54</v>
      </c>
      <c r="S3336" s="16">
        <v>0</v>
      </c>
      <c r="T3336" s="18">
        <f t="shared" si="993"/>
        <v>49969.44999999999</v>
      </c>
      <c r="U3336" s="15"/>
    </row>
    <row r="3337" spans="1:21" ht="16.8" customHeight="1" x14ac:dyDescent="0.35">
      <c r="A3337" s="15"/>
      <c r="B3337" s="15"/>
      <c r="C3337" s="47" t="s">
        <v>155</v>
      </c>
      <c r="D3337" s="16"/>
      <c r="E3337" s="16"/>
      <c r="F3337" s="1">
        <v>10223.94</v>
      </c>
      <c r="G3337" s="16">
        <v>0</v>
      </c>
      <c r="H3337" s="16"/>
      <c r="I3337" s="4"/>
      <c r="J3337" s="14"/>
      <c r="K3337" s="30" t="s">
        <v>198</v>
      </c>
      <c r="L3337" s="16">
        <v>100</v>
      </c>
      <c r="M3337" s="16"/>
      <c r="N3337" s="16">
        <v>0</v>
      </c>
      <c r="O3337" s="16"/>
      <c r="P3337" s="18"/>
      <c r="Q3337" s="14"/>
      <c r="R3337" s="49">
        <f>F3337</f>
        <v>10223.94</v>
      </c>
      <c r="S3337" s="16">
        <v>0</v>
      </c>
      <c r="T3337" s="18">
        <f t="shared" si="993"/>
        <v>60193.389999999992</v>
      </c>
      <c r="U3337" s="17" t="str">
        <f>C3337</f>
        <v>VERSAMENTO PROVV. MATURATE</v>
      </c>
    </row>
    <row r="3338" spans="1:21" ht="16.8" customHeight="1" x14ac:dyDescent="0.35">
      <c r="A3338" s="15"/>
      <c r="B3338" s="15"/>
      <c r="C3338" s="15" t="s">
        <v>112</v>
      </c>
      <c r="D3338" s="16"/>
      <c r="E3338" s="16"/>
      <c r="F3338" s="16"/>
      <c r="G3338" s="16">
        <v>0</v>
      </c>
      <c r="H3338" s="16"/>
      <c r="I3338" s="4"/>
      <c r="J3338" s="14"/>
      <c r="K3338" s="3" t="s">
        <v>199</v>
      </c>
      <c r="L3338" s="16">
        <v>100</v>
      </c>
      <c r="M3338" s="50" t="s">
        <v>251</v>
      </c>
      <c r="N3338" s="50">
        <v>265</v>
      </c>
      <c r="O3338" s="16"/>
      <c r="P3338" s="18"/>
      <c r="Q3338" s="14"/>
      <c r="R3338" s="18"/>
      <c r="S3338" s="16">
        <f>G3338</f>
        <v>0</v>
      </c>
      <c r="T3338" s="18">
        <f t="shared" si="993"/>
        <v>60193.389999999992</v>
      </c>
      <c r="U3338" s="15" t="s">
        <v>113</v>
      </c>
    </row>
    <row r="3339" spans="1:21" ht="16.8" customHeight="1" x14ac:dyDescent="0.35">
      <c r="A3339" s="15"/>
      <c r="B3339" s="15"/>
      <c r="C3339" s="15" t="s">
        <v>114</v>
      </c>
      <c r="D3339" s="16"/>
      <c r="E3339" s="16"/>
      <c r="F3339" s="16">
        <v>0</v>
      </c>
      <c r="G3339" s="16">
        <v>0</v>
      </c>
      <c r="H3339" s="16"/>
      <c r="I3339" s="4"/>
      <c r="J3339" s="14"/>
      <c r="K3339" s="16"/>
      <c r="L3339" s="16">
        <v>0</v>
      </c>
      <c r="M3339" s="16" t="s">
        <v>252</v>
      </c>
      <c r="N3339" s="16">
        <v>1002.5</v>
      </c>
      <c r="O3339" s="16"/>
      <c r="P3339" s="18"/>
      <c r="Q3339" s="14"/>
      <c r="R3339" s="18"/>
      <c r="S3339" s="16">
        <f>G3339</f>
        <v>0</v>
      </c>
      <c r="T3339" s="18">
        <f t="shared" si="993"/>
        <v>60193.389999999992</v>
      </c>
      <c r="U3339" s="15" t="str">
        <f>C3339</f>
        <v>PREL.  ACC. PER AMM-  GIGI</v>
      </c>
    </row>
    <row r="3340" spans="1:21" ht="16.8" customHeight="1" x14ac:dyDescent="0.35">
      <c r="A3340" s="15"/>
      <c r="B3340" s="15"/>
      <c r="C3340" s="15" t="s">
        <v>115</v>
      </c>
      <c r="D3340" s="16"/>
      <c r="E3340" s="16"/>
      <c r="F3340" s="16">
        <v>0</v>
      </c>
      <c r="G3340" s="16">
        <v>0</v>
      </c>
      <c r="H3340" s="16"/>
      <c r="I3340" s="4"/>
      <c r="J3340" s="14"/>
      <c r="K3340" s="16"/>
      <c r="L3340" s="16">
        <v>0</v>
      </c>
      <c r="M3340" s="16" t="s">
        <v>253</v>
      </c>
      <c r="N3340" s="16">
        <v>338</v>
      </c>
      <c r="O3340" s="16"/>
      <c r="P3340" s="18"/>
      <c r="Q3340" s="14"/>
      <c r="R3340" s="18">
        <v>0</v>
      </c>
      <c r="S3340" s="16">
        <f>G3340</f>
        <v>0</v>
      </c>
      <c r="T3340" s="18">
        <f t="shared" si="993"/>
        <v>60193.389999999992</v>
      </c>
      <c r="U3340" s="15" t="str">
        <f>C3340</f>
        <v>PREL.  ACC. PER AMM-. RENZO</v>
      </c>
    </row>
    <row r="3341" spans="1:21" ht="16.8" customHeight="1" x14ac:dyDescent="0.35">
      <c r="A3341" s="15"/>
      <c r="B3341" s="15"/>
      <c r="C3341" s="15" t="s">
        <v>254</v>
      </c>
      <c r="D3341" s="16"/>
      <c r="E3341" s="16"/>
      <c r="F3341" s="16">
        <v>2442.5300000000002</v>
      </c>
      <c r="G3341" s="16"/>
      <c r="H3341" s="16"/>
      <c r="I3341" s="4"/>
      <c r="J3341" s="14"/>
      <c r="K3341" s="16"/>
      <c r="L3341" s="16">
        <v>0</v>
      </c>
      <c r="M3341" s="16" t="s">
        <v>255</v>
      </c>
      <c r="N3341" s="16">
        <v>412.5</v>
      </c>
      <c r="O3341" s="16"/>
      <c r="P3341" s="18"/>
      <c r="Q3341" s="14"/>
      <c r="R3341" s="18">
        <v>0</v>
      </c>
      <c r="S3341" s="16">
        <v>0</v>
      </c>
      <c r="T3341" s="18">
        <f t="shared" si="993"/>
        <v>60193.389999999992</v>
      </c>
      <c r="U3341" s="15"/>
    </row>
    <row r="3342" spans="1:21" ht="16.8" customHeight="1" x14ac:dyDescent="0.35">
      <c r="A3342" s="15"/>
      <c r="B3342" s="15"/>
      <c r="C3342" s="15" t="s">
        <v>256</v>
      </c>
      <c r="D3342" s="16"/>
      <c r="E3342" s="16"/>
      <c r="F3342" s="16">
        <v>0</v>
      </c>
      <c r="G3342" s="16"/>
      <c r="H3342" s="16">
        <v>0</v>
      </c>
      <c r="I3342" s="4"/>
      <c r="J3342" s="14"/>
      <c r="K3342" s="16"/>
      <c r="L3342" s="16">
        <v>0</v>
      </c>
      <c r="M3342" s="16"/>
      <c r="N3342" s="16">
        <v>0</v>
      </c>
      <c r="O3342" s="16"/>
      <c r="P3342" s="18"/>
      <c r="Q3342" s="14"/>
      <c r="R3342" s="18">
        <v>0</v>
      </c>
      <c r="S3342" s="16">
        <v>0</v>
      </c>
      <c r="T3342" s="18">
        <f t="shared" si="993"/>
        <v>60193.389999999992</v>
      </c>
      <c r="U3342" s="15"/>
    </row>
    <row r="3343" spans="1:21" ht="16.8" customHeight="1" x14ac:dyDescent="0.35">
      <c r="A3343" s="15"/>
      <c r="B3343" s="15"/>
      <c r="C3343" s="15" t="s">
        <v>257</v>
      </c>
      <c r="D3343" s="16"/>
      <c r="E3343" s="16"/>
      <c r="F3343" s="16">
        <v>2573.35</v>
      </c>
      <c r="G3343" s="16"/>
      <c r="H3343" s="16"/>
      <c r="I3343" s="4"/>
      <c r="J3343" s="14"/>
      <c r="K3343" s="16" t="s">
        <v>118</v>
      </c>
      <c r="L3343" s="16">
        <v>-9</v>
      </c>
      <c r="M3343" s="16"/>
      <c r="N3343" s="16">
        <v>0</v>
      </c>
      <c r="O3343" s="16"/>
      <c r="P3343" s="18"/>
      <c r="Q3343" s="14"/>
      <c r="R3343" s="18">
        <v>0</v>
      </c>
      <c r="S3343" s="16">
        <v>0</v>
      </c>
      <c r="T3343" s="18">
        <f t="shared" si="993"/>
        <v>60193.389999999992</v>
      </c>
      <c r="U3343" s="15"/>
    </row>
    <row r="3344" spans="1:21" ht="16.8" customHeight="1" x14ac:dyDescent="0.35">
      <c r="A3344" s="15"/>
      <c r="B3344" s="15"/>
      <c r="C3344" s="15" t="s">
        <v>258</v>
      </c>
      <c r="D3344" s="16"/>
      <c r="E3344" s="16"/>
      <c r="F3344" s="16">
        <v>0</v>
      </c>
      <c r="G3344" s="16">
        <v>0</v>
      </c>
      <c r="H3344" s="16"/>
      <c r="I3344" s="4"/>
      <c r="J3344" s="14"/>
      <c r="K3344" s="17" t="s">
        <v>68</v>
      </c>
      <c r="L3344" s="51">
        <f>AI3353</f>
        <v>0</v>
      </c>
      <c r="M3344" s="16"/>
      <c r="N3344" s="16"/>
      <c r="O3344" s="16"/>
      <c r="P3344" s="18"/>
      <c r="Q3344" s="14"/>
      <c r="R3344" s="18">
        <v>0</v>
      </c>
      <c r="S3344" s="16">
        <v>0</v>
      </c>
      <c r="T3344" s="18">
        <f t="shared" si="993"/>
        <v>60193.389999999992</v>
      </c>
      <c r="U3344" s="15"/>
    </row>
    <row r="3345" spans="1:21" ht="16.8" customHeight="1" x14ac:dyDescent="0.35">
      <c r="A3345" s="15"/>
      <c r="B3345" s="15"/>
      <c r="C3345" s="68" t="s">
        <v>116</v>
      </c>
      <c r="D3345" s="16"/>
      <c r="E3345" s="16"/>
      <c r="F3345" s="16">
        <v>0</v>
      </c>
      <c r="G3345" s="16"/>
      <c r="H3345" s="16"/>
      <c r="I3345" s="4"/>
      <c r="J3345" s="14"/>
      <c r="K3345" s="17" t="s">
        <v>119</v>
      </c>
      <c r="L3345" s="16">
        <f>SUM(L3332:L3344)</f>
        <v>509.48</v>
      </c>
      <c r="M3345" s="16"/>
      <c r="N3345" s="16"/>
      <c r="O3345" s="16"/>
      <c r="P3345" s="18"/>
      <c r="Q3345" s="14"/>
      <c r="R3345" s="18">
        <v>0</v>
      </c>
      <c r="S3345" s="16"/>
      <c r="T3345" s="18">
        <f t="shared" si="993"/>
        <v>60193.389999999992</v>
      </c>
      <c r="U3345" s="15"/>
    </row>
    <row r="3346" spans="1:21" ht="16.8" customHeight="1" x14ac:dyDescent="0.35">
      <c r="A3346" s="15"/>
      <c r="B3346" s="15"/>
      <c r="C3346" s="15" t="s">
        <v>175</v>
      </c>
      <c r="D3346" s="16"/>
      <c r="E3346" s="16"/>
      <c r="F3346" s="16">
        <v>15943.54</v>
      </c>
      <c r="G3346" s="85">
        <f>F3336</f>
        <v>11605.54</v>
      </c>
      <c r="H3346" s="16"/>
      <c r="I3346" s="4"/>
      <c r="J3346" s="14"/>
      <c r="K3346" s="17" t="s">
        <v>93</v>
      </c>
      <c r="L3346" s="16">
        <f>SUM(N3333:N3346)</f>
        <v>2806</v>
      </c>
      <c r="M3346" s="44"/>
      <c r="N3346" s="16"/>
      <c r="O3346" s="16"/>
      <c r="P3346" s="18"/>
      <c r="Q3346" s="14"/>
      <c r="R3346" s="18">
        <v>0</v>
      </c>
      <c r="S3346" s="16"/>
      <c r="T3346" s="18">
        <f t="shared" si="993"/>
        <v>60193.389999999992</v>
      </c>
      <c r="U3346" s="15"/>
    </row>
    <row r="3347" spans="1:21" ht="16.8" customHeight="1" x14ac:dyDescent="0.35">
      <c r="A3347" s="15"/>
      <c r="B3347" s="15"/>
      <c r="C3347" s="47" t="s">
        <v>120</v>
      </c>
      <c r="D3347" s="16"/>
      <c r="E3347" s="16"/>
      <c r="F3347" s="16">
        <v>0</v>
      </c>
      <c r="G3347" s="1">
        <f>F3337</f>
        <v>10223.94</v>
      </c>
      <c r="H3347" s="16">
        <f>G3347-D3238-D3239-D3241</f>
        <v>7954.7000000000007</v>
      </c>
      <c r="I3347" s="4"/>
      <c r="J3347" s="14"/>
      <c r="K3347" s="53">
        <f>A3296</f>
        <v>45361</v>
      </c>
      <c r="L3347" s="3">
        <f>D3296+D3297-E3301+D3298-E3298+D3301-E3296+B3299</f>
        <v>26576.899999999998</v>
      </c>
      <c r="M3347" s="3"/>
      <c r="N3347" s="3"/>
      <c r="O3347" s="16"/>
      <c r="P3347" s="18"/>
      <c r="Q3347" s="14"/>
      <c r="R3347" s="18"/>
      <c r="S3347" s="16"/>
      <c r="T3347" s="18">
        <f t="shared" si="993"/>
        <v>60193.389999999992</v>
      </c>
      <c r="U3347" s="15"/>
    </row>
    <row r="3348" spans="1:21" ht="16.8" customHeight="1" x14ac:dyDescent="0.35">
      <c r="A3348" s="15"/>
      <c r="B3348" s="15"/>
      <c r="C3348" s="15" t="s">
        <v>121</v>
      </c>
      <c r="D3348" s="16"/>
      <c r="E3348" s="16">
        <v>0</v>
      </c>
      <c r="F3348" s="16">
        <v>0</v>
      </c>
      <c r="G3348" s="16">
        <v>0</v>
      </c>
      <c r="H3348" s="16"/>
      <c r="I3348" s="4"/>
      <c r="J3348" s="14"/>
      <c r="K3348" s="17"/>
      <c r="L3348" s="16"/>
      <c r="M3348" s="16"/>
      <c r="N3348" s="16"/>
      <c r="O3348" s="16"/>
      <c r="P3348" s="18"/>
      <c r="Q3348" s="14"/>
      <c r="R3348" s="18"/>
      <c r="S3348" s="16">
        <f>G3348</f>
        <v>0</v>
      </c>
      <c r="T3348" s="18">
        <f t="shared" si="993"/>
        <v>60193.389999999992</v>
      </c>
      <c r="U3348" s="15" t="str">
        <f>C3348</f>
        <v>Spese manutenzione auto</v>
      </c>
    </row>
    <row r="3349" spans="1:21" ht="16.8" customHeight="1" x14ac:dyDescent="0.35">
      <c r="A3349" s="15"/>
      <c r="B3349" s="15"/>
      <c r="C3349" s="15" t="s">
        <v>122</v>
      </c>
      <c r="D3349" s="16">
        <v>0</v>
      </c>
      <c r="E3349" s="16"/>
      <c r="F3349" s="16">
        <v>0</v>
      </c>
      <c r="G3349" s="16">
        <v>0</v>
      </c>
      <c r="H3349" s="16"/>
      <c r="I3349" s="4"/>
      <c r="J3349" s="14"/>
      <c r="K3349" s="17"/>
      <c r="L3349" s="16">
        <v>0</v>
      </c>
      <c r="M3349" s="16"/>
      <c r="N3349" s="16"/>
      <c r="O3349" s="16"/>
      <c r="P3349" s="18"/>
      <c r="Q3349" s="14"/>
      <c r="R3349" s="18"/>
      <c r="S3349" s="16">
        <v>0</v>
      </c>
      <c r="T3349" s="18">
        <f t="shared" si="993"/>
        <v>60193.389999999992</v>
      </c>
      <c r="U3349" s="15" t="str">
        <f>C3349</f>
        <v>Spese alberghi etc</v>
      </c>
    </row>
    <row r="3350" spans="1:21" ht="16.8" customHeight="1" x14ac:dyDescent="0.35">
      <c r="A3350" s="15"/>
      <c r="B3350" s="15"/>
      <c r="C3350" s="15"/>
      <c r="D3350" s="16">
        <f>SUM(G3348:G3350)</f>
        <v>0</v>
      </c>
      <c r="E3350" s="16">
        <v>0</v>
      </c>
      <c r="F3350" s="16"/>
      <c r="G3350" s="16">
        <v>0</v>
      </c>
      <c r="H3350" s="16"/>
      <c r="I3350" s="4"/>
      <c r="J3350" s="14"/>
      <c r="K3350" s="6" t="s">
        <v>123</v>
      </c>
      <c r="L3350" s="3">
        <f>SUM(L3330:L3344)+N3329+L3346+L3347</f>
        <v>90085.76999999999</v>
      </c>
      <c r="M3350" s="3">
        <f>SUM(O3299:O3318)+N3328</f>
        <v>55230.71</v>
      </c>
      <c r="N3350" s="16"/>
      <c r="O3350" s="16"/>
      <c r="P3350" s="18"/>
      <c r="Q3350" s="14"/>
      <c r="R3350" s="18"/>
      <c r="S3350" s="16">
        <v>0</v>
      </c>
      <c r="T3350" s="18">
        <f t="shared" si="993"/>
        <v>60193.389999999992</v>
      </c>
      <c r="U3350" s="15"/>
    </row>
    <row r="3351" spans="1:21" ht="16.8" customHeight="1" x14ac:dyDescent="0.35">
      <c r="A3351" s="15"/>
      <c r="B3351" s="15"/>
      <c r="C3351" s="64" t="s">
        <v>259</v>
      </c>
      <c r="D3351" s="16"/>
      <c r="E3351" s="16">
        <v>0</v>
      </c>
      <c r="F3351" s="16"/>
      <c r="G3351" s="16">
        <v>222.5</v>
      </c>
      <c r="H3351" s="16">
        <v>0</v>
      </c>
      <c r="I3351" s="84">
        <f>I3353-I3302</f>
        <v>-45961.61</v>
      </c>
      <c r="J3351" s="14"/>
      <c r="K3351" s="6" t="s">
        <v>124</v>
      </c>
      <c r="L3351" s="3">
        <f>L3350-M3350</f>
        <v>34855.05999999999</v>
      </c>
      <c r="M3351" s="16"/>
      <c r="N3351" s="16"/>
      <c r="O3351" s="16"/>
      <c r="P3351" s="18"/>
      <c r="Q3351" s="14"/>
      <c r="R3351" s="18"/>
      <c r="S3351" s="16">
        <v>0</v>
      </c>
      <c r="T3351" s="18">
        <f t="shared" si="993"/>
        <v>60193.389999999992</v>
      </c>
      <c r="U3351" s="15"/>
    </row>
    <row r="3352" spans="1:21" ht="16.8" customHeight="1" x14ac:dyDescent="0.35">
      <c r="A3352" s="15"/>
      <c r="B3352" s="15"/>
      <c r="C3352" s="64" t="s">
        <v>260</v>
      </c>
      <c r="D3352" s="16"/>
      <c r="E3352" s="16"/>
      <c r="F3352" s="16"/>
      <c r="G3352" s="16">
        <v>186</v>
      </c>
      <c r="H3352" s="16">
        <v>0</v>
      </c>
      <c r="I3352" s="4"/>
      <c r="J3352" s="14"/>
      <c r="K3352" s="6" t="s">
        <v>35</v>
      </c>
      <c r="L3352" s="55">
        <f>D3353+E3353+A3353+B3353+B3300</f>
        <v>-11434.81999999998</v>
      </c>
      <c r="M3352" s="16"/>
      <c r="N3352" s="16"/>
      <c r="O3352" s="56"/>
      <c r="P3352" s="18"/>
      <c r="Q3352" s="14"/>
      <c r="R3352" s="18"/>
      <c r="S3352" s="16">
        <v>0</v>
      </c>
      <c r="T3352" s="18">
        <f t="shared" si="993"/>
        <v>60193.389999999992</v>
      </c>
      <c r="U3352" s="15"/>
    </row>
    <row r="3353" spans="1:21" ht="16.8" customHeight="1" x14ac:dyDescent="0.35">
      <c r="A3353" s="92">
        <f>D3298-D3300+A3292-E3298</f>
        <v>-19539.029999999992</v>
      </c>
      <c r="B3353" s="44">
        <f>D3301-D3303+B3292</f>
        <v>1559.0800000000002</v>
      </c>
      <c r="C3353" s="57" t="s">
        <v>127</v>
      </c>
      <c r="D3353" s="44">
        <f>D3296-D3299-E3296+D3292</f>
        <v>-1676.0199999999886</v>
      </c>
      <c r="E3353" s="44">
        <f>D3297-D3302+E3292</f>
        <v>7546.17</v>
      </c>
      <c r="F3353" s="72">
        <f>D3299+D3300+D3302+F3292-E3300</f>
        <v>11185.539999999999</v>
      </c>
      <c r="G3353" s="81">
        <f>D3299+D3300-E3300+D3302+G3292</f>
        <v>11185.539999999999</v>
      </c>
      <c r="H3353" s="44">
        <f>G3347+G3346+H3292</f>
        <v>53328.490000000005</v>
      </c>
      <c r="I3353" s="79">
        <f>G3353-H3353</f>
        <v>-42142.950000000004</v>
      </c>
      <c r="J3353" s="58"/>
      <c r="K3353" s="6" t="s">
        <v>128</v>
      </c>
      <c r="L3353" s="3">
        <f>L3351-L3352</f>
        <v>46289.879999999968</v>
      </c>
      <c r="M3353" s="27" t="s">
        <v>168</v>
      </c>
      <c r="N3353" s="27">
        <f>O3353-L3352</f>
        <v>21240.339999999975</v>
      </c>
      <c r="O3353" s="44">
        <f>Z3353+AU3353+N3329+SUM(L3332:L3343)+SUM(N3333:N3343)+L3347-D3299-D3302-D3298+E3300</f>
        <v>9805.5199999999968</v>
      </c>
      <c r="P3353" s="18"/>
      <c r="Q3353" s="58"/>
      <c r="R3353" s="59"/>
      <c r="S3353" s="44"/>
      <c r="T3353" s="59">
        <f t="shared" si="993"/>
        <v>60193.389999999992</v>
      </c>
      <c r="U3353" s="57"/>
    </row>
    <row r="3355" spans="1:21" ht="16.8" customHeight="1" x14ac:dyDescent="0.25">
      <c r="A3355" s="50"/>
    </row>
    <row r="3356" spans="1:21" ht="16.8" customHeight="1" x14ac:dyDescent="0.35">
      <c r="A3356" s="2" t="s">
        <v>0</v>
      </c>
      <c r="B3356" s="2"/>
      <c r="C3356" s="2" t="s">
        <v>2</v>
      </c>
      <c r="D3356" s="3" t="s">
        <v>3</v>
      </c>
      <c r="E3356" s="3" t="s">
        <v>4</v>
      </c>
      <c r="F3356" s="3" t="s">
        <v>5</v>
      </c>
      <c r="G3356" s="3" t="s">
        <v>6</v>
      </c>
      <c r="H3356" s="102" t="s">
        <v>24</v>
      </c>
      <c r="I3356" s="76"/>
      <c r="J3356" s="5" t="s">
        <v>0</v>
      </c>
      <c r="K3356" s="6" t="s">
        <v>2</v>
      </c>
      <c r="L3356" s="3" t="s">
        <v>8</v>
      </c>
      <c r="M3356" s="3" t="s">
        <v>9</v>
      </c>
      <c r="N3356" s="3" t="s">
        <v>10</v>
      </c>
      <c r="O3356" s="3" t="s">
        <v>11</v>
      </c>
      <c r="P3356" s="3" t="s">
        <v>12</v>
      </c>
      <c r="Q3356" s="5" t="s">
        <v>0</v>
      </c>
      <c r="R3356" s="3" t="s">
        <v>8</v>
      </c>
      <c r="S3356" s="3" t="s">
        <v>9</v>
      </c>
      <c r="T3356" s="3" t="s">
        <v>13</v>
      </c>
      <c r="U3356" s="2" t="s">
        <v>14</v>
      </c>
    </row>
    <row r="3357" spans="1:21" ht="16.8" customHeight="1" x14ac:dyDescent="0.35">
      <c r="A3357" s="14">
        <v>45362</v>
      </c>
      <c r="B3357" s="15" t="s">
        <v>173</v>
      </c>
      <c r="C3357" s="15" t="s">
        <v>174</v>
      </c>
      <c r="D3357" s="16">
        <v>25964.55</v>
      </c>
      <c r="E3357" s="16">
        <v>0</v>
      </c>
      <c r="F3357" s="16"/>
      <c r="G3357" s="16"/>
      <c r="H3357" s="103"/>
      <c r="I3357" s="4"/>
      <c r="J3357" s="14">
        <f>A3357</f>
        <v>45362</v>
      </c>
      <c r="K3357" s="17" t="s">
        <v>24</v>
      </c>
      <c r="L3357" s="16">
        <f>D3360+D3363+D3361+D3364</f>
        <v>6063.15</v>
      </c>
      <c r="M3357" s="16"/>
      <c r="N3357" s="82">
        <f>L3357+L3358-M3358</f>
        <v>6063.15</v>
      </c>
      <c r="O3357" s="80">
        <f>D3360+D3363+D3361-E3361-E3360+O3296</f>
        <v>20896.54</v>
      </c>
      <c r="P3357" s="18"/>
      <c r="Q3357" s="14">
        <f>J3357</f>
        <v>45362</v>
      </c>
      <c r="R3357" s="18"/>
      <c r="S3357" s="16"/>
      <c r="T3357" s="18">
        <f>T3353</f>
        <v>60193.389999999992</v>
      </c>
      <c r="U3357" s="15"/>
    </row>
    <row r="3358" spans="1:21" ht="16.8" customHeight="1" x14ac:dyDescent="0.35">
      <c r="A3358" s="15"/>
      <c r="B3358" s="15"/>
      <c r="C3358" s="15" t="s">
        <v>176</v>
      </c>
      <c r="D3358" s="16">
        <v>0</v>
      </c>
      <c r="E3358" s="16"/>
      <c r="F3358" s="16"/>
      <c r="G3358" s="16"/>
      <c r="H3358" s="103" t="s">
        <v>34</v>
      </c>
      <c r="I3358" s="4"/>
      <c r="J3358" s="14"/>
      <c r="K3358" s="17" t="s">
        <v>30</v>
      </c>
      <c r="L3358" s="16">
        <v>0</v>
      </c>
      <c r="M3358" s="16">
        <f>E3361</f>
        <v>0</v>
      </c>
      <c r="N3358" s="16"/>
      <c r="O3358" s="16"/>
      <c r="P3358" s="18"/>
      <c r="Q3358" s="14"/>
      <c r="R3358" s="18"/>
      <c r="S3358" s="16"/>
      <c r="T3358" s="18">
        <f t="shared" ref="T3358:T3389" si="994">(R3358-S3358)+T3357</f>
        <v>60193.389999999992</v>
      </c>
      <c r="U3358" s="15"/>
    </row>
    <row r="3359" spans="1:21" ht="16.8" customHeight="1" x14ac:dyDescent="0.35">
      <c r="A3359" s="15"/>
      <c r="B3359" s="15"/>
      <c r="C3359" s="15" t="s">
        <v>177</v>
      </c>
      <c r="D3359" s="16">
        <v>23478.53</v>
      </c>
      <c r="E3359" s="16">
        <v>506.5</v>
      </c>
      <c r="F3359" s="16"/>
      <c r="G3359" s="16"/>
      <c r="H3359" s="103">
        <f>D3360+H3298</f>
        <v>3114.75</v>
      </c>
      <c r="I3359" s="4"/>
      <c r="J3359" s="14"/>
      <c r="K3359" s="17" t="s">
        <v>35</v>
      </c>
      <c r="L3359" s="16">
        <f>D3357+D3358+D3359+D3362-D3360-D3361-D3363-D3364-E3359-E3357+B3360</f>
        <v>43049.72</v>
      </c>
      <c r="M3359" s="16">
        <v>0</v>
      </c>
      <c r="N3359" s="16"/>
      <c r="O3359" s="16">
        <v>0</v>
      </c>
      <c r="P3359" s="18"/>
      <c r="Q3359" s="14"/>
      <c r="R3359" s="18"/>
      <c r="S3359" s="16"/>
      <c r="T3359" s="18">
        <f t="shared" si="994"/>
        <v>60193.389999999992</v>
      </c>
      <c r="U3359" s="15"/>
    </row>
    <row r="3360" spans="1:21" ht="16.8" customHeight="1" x14ac:dyDescent="0.35">
      <c r="A3360" s="15"/>
      <c r="B3360" s="15">
        <v>136.29</v>
      </c>
      <c r="C3360" s="15" t="s">
        <v>178</v>
      </c>
      <c r="D3360" s="16">
        <v>2384</v>
      </c>
      <c r="E3360" s="16"/>
      <c r="F3360" s="16"/>
      <c r="G3360" s="16"/>
      <c r="H3360" s="103" t="s">
        <v>40</v>
      </c>
      <c r="I3360" s="4"/>
      <c r="J3360" s="14"/>
      <c r="K3360" s="17" t="str">
        <f>C3399</f>
        <v>TASSE</v>
      </c>
      <c r="L3360" s="16"/>
      <c r="M3360" s="16">
        <f>10*(L3357+L3358-M3358)/100</f>
        <v>606.31500000000005</v>
      </c>
      <c r="N3360" s="16">
        <f>G3399</f>
        <v>0</v>
      </c>
      <c r="O3360" s="16">
        <f t="shared" ref="O3360:O3379" si="995">O3299+M3360-N3360</f>
        <v>21026.536000000004</v>
      </c>
      <c r="P3360" s="18">
        <f t="shared" ref="P3360:P3379" si="996">P3299+M3360</f>
        <v>2157.636</v>
      </c>
      <c r="Q3360" s="14"/>
      <c r="R3360" s="18"/>
      <c r="S3360" s="16"/>
      <c r="T3360" s="18">
        <f t="shared" si="994"/>
        <v>60193.389999999992</v>
      </c>
      <c r="U3360" s="15"/>
    </row>
    <row r="3361" spans="1:21" ht="16.8" customHeight="1" x14ac:dyDescent="0.35">
      <c r="A3361" s="15"/>
      <c r="B3361" s="16">
        <f>B3360+B3300</f>
        <v>811.27</v>
      </c>
      <c r="C3361" s="15" t="s">
        <v>179</v>
      </c>
      <c r="D3361" s="16">
        <v>3668.48</v>
      </c>
      <c r="E3361" s="16">
        <v>0</v>
      </c>
      <c r="F3361" s="16"/>
      <c r="G3361" s="16"/>
      <c r="H3361" s="103">
        <f>D3361+H3300</f>
        <v>6756.3899999999994</v>
      </c>
      <c r="I3361" s="4"/>
      <c r="J3361" s="14"/>
      <c r="K3361" s="17" t="str">
        <f>C3369</f>
        <v>TOT. PAG. PRODUTTORI</v>
      </c>
      <c r="L3361" s="16"/>
      <c r="M3361" s="16">
        <f>8.37*(L3357+L3358-M3358)/100</f>
        <v>507.48565499999989</v>
      </c>
      <c r="N3361" s="16">
        <f>D3369</f>
        <v>0</v>
      </c>
      <c r="O3361" s="16">
        <f t="shared" si="995"/>
        <v>-24786.228668000003</v>
      </c>
      <c r="P3361" s="18">
        <f t="shared" si="996"/>
        <v>1805.9413319999999</v>
      </c>
      <c r="Q3361" s="14"/>
      <c r="R3361" s="18"/>
      <c r="S3361" s="16"/>
      <c r="T3361" s="18">
        <f t="shared" si="994"/>
        <v>60193.389999999992</v>
      </c>
      <c r="U3361" s="15"/>
    </row>
    <row r="3362" spans="1:21" ht="16.8" customHeight="1" x14ac:dyDescent="0.35">
      <c r="A3362" s="15"/>
      <c r="B3362" s="15"/>
      <c r="C3362" s="15" t="s">
        <v>180</v>
      </c>
      <c r="D3362" s="16">
        <v>40</v>
      </c>
      <c r="E3362" s="16">
        <v>0</v>
      </c>
      <c r="F3362" s="16"/>
      <c r="G3362" s="16"/>
      <c r="H3362" s="103" t="s">
        <v>44</v>
      </c>
      <c r="I3362" s="77" t="s">
        <v>181</v>
      </c>
      <c r="J3362" s="14"/>
      <c r="K3362" s="15" t="str">
        <f>C3386</f>
        <v>TOT. PAG. IMPIEGATE</v>
      </c>
      <c r="L3362" s="16"/>
      <c r="M3362" s="16">
        <f>15.35*(L3357+L3358-M3358)/100</f>
        <v>930.69352499999991</v>
      </c>
      <c r="N3362" s="16">
        <f>D3386</f>
        <v>0</v>
      </c>
      <c r="O3362" s="16">
        <f t="shared" si="995"/>
        <v>-7605.0187400000004</v>
      </c>
      <c r="P3362" s="18">
        <f t="shared" si="996"/>
        <v>3311.9712599999993</v>
      </c>
      <c r="Q3362" s="14"/>
      <c r="R3362" s="18"/>
      <c r="S3362" s="16"/>
      <c r="T3362" s="18">
        <f t="shared" si="994"/>
        <v>60193.389999999992</v>
      </c>
      <c r="U3362" s="15"/>
    </row>
    <row r="3363" spans="1:21" ht="16.8" customHeight="1" x14ac:dyDescent="0.35">
      <c r="A3363" s="15"/>
      <c r="B3363" s="15" t="s">
        <v>42</v>
      </c>
      <c r="C3363" s="15" t="s">
        <v>182</v>
      </c>
      <c r="D3363" s="16">
        <v>0</v>
      </c>
      <c r="E3363" s="16"/>
      <c r="F3363" s="16"/>
      <c r="G3363" s="16"/>
      <c r="H3363" s="103">
        <f>D3363+H3302</f>
        <v>23.73</v>
      </c>
      <c r="I3363" s="78">
        <f>D3360+D3361-E3361+D3363</f>
        <v>6052.48</v>
      </c>
      <c r="J3363" s="14"/>
      <c r="K3363" s="15" t="s">
        <v>45</v>
      </c>
      <c r="L3363" s="16"/>
      <c r="M3363" s="16">
        <f>2.6*(L3357+L3358-M3358)/100</f>
        <v>157.64189999999999</v>
      </c>
      <c r="N3363" s="16">
        <f>D3374</f>
        <v>0</v>
      </c>
      <c r="O3363" s="16">
        <f t="shared" si="995"/>
        <v>5552.1853600000004</v>
      </c>
      <c r="P3363" s="18">
        <f t="shared" si="996"/>
        <v>560.98536000000001</v>
      </c>
      <c r="Q3363" s="14"/>
      <c r="R3363" s="18"/>
      <c r="S3363" s="16"/>
      <c r="T3363" s="18">
        <f t="shared" si="994"/>
        <v>60193.389999999992</v>
      </c>
      <c r="U3363" s="15"/>
    </row>
    <row r="3364" spans="1:21" ht="16.8" customHeight="1" x14ac:dyDescent="0.35">
      <c r="A3364" s="15"/>
      <c r="B3364" s="15"/>
      <c r="C3364" s="15" t="s">
        <v>183</v>
      </c>
      <c r="D3364" s="16">
        <v>10.67</v>
      </c>
      <c r="E3364" s="16"/>
      <c r="F3364" s="16"/>
      <c r="G3364" s="16">
        <v>0</v>
      </c>
      <c r="H3364" s="103" t="s">
        <v>49</v>
      </c>
      <c r="I3364" s="4"/>
      <c r="J3364" s="14"/>
      <c r="K3364" s="15" t="s">
        <v>47</v>
      </c>
      <c r="L3364" s="16"/>
      <c r="M3364" s="16">
        <f>2.6*(L3357+L3358-M3358)/100</f>
        <v>157.64189999999999</v>
      </c>
      <c r="N3364" s="16">
        <f>G3375+H3375</f>
        <v>11.44</v>
      </c>
      <c r="O3364" s="16">
        <f t="shared" si="995"/>
        <v>5293.9753600000013</v>
      </c>
      <c r="P3364" s="18">
        <f t="shared" si="996"/>
        <v>560.98536000000001</v>
      </c>
      <c r="Q3364" s="14"/>
      <c r="R3364" s="18"/>
      <c r="S3364" s="16">
        <f>G3364</f>
        <v>0</v>
      </c>
      <c r="T3364" s="18">
        <f t="shared" si="994"/>
        <v>60193.389999999992</v>
      </c>
      <c r="U3364" s="15" t="str">
        <f>C3364</f>
        <v>Provvigioni TUTELA LEGALE</v>
      </c>
    </row>
    <row r="3365" spans="1:21" ht="16.8" customHeight="1" x14ac:dyDescent="0.35">
      <c r="A3365" s="15"/>
      <c r="B3365" s="15"/>
      <c r="C3365" s="15" t="s">
        <v>184</v>
      </c>
      <c r="D3365" s="16"/>
      <c r="E3365" s="16"/>
      <c r="F3365" s="16"/>
      <c r="G3365" s="16">
        <v>0</v>
      </c>
      <c r="H3365" s="103">
        <f>D3364+H3304</f>
        <v>679.82</v>
      </c>
      <c r="I3365" s="4"/>
      <c r="J3365" s="14"/>
      <c r="K3365" s="15" t="s">
        <v>50</v>
      </c>
      <c r="L3365" s="16"/>
      <c r="M3365" s="16">
        <f>0.46*(L3357+L3358-M3358)/100</f>
        <v>27.89049</v>
      </c>
      <c r="N3365" s="16">
        <f>G3379</f>
        <v>0</v>
      </c>
      <c r="O3365" s="16">
        <f t="shared" si="995"/>
        <v>982.31125599999996</v>
      </c>
      <c r="P3365" s="18">
        <f t="shared" si="996"/>
        <v>99.251255999999998</v>
      </c>
      <c r="Q3365" s="14"/>
      <c r="R3365" s="18"/>
      <c r="S3365" s="16">
        <f>G3365</f>
        <v>0</v>
      </c>
      <c r="T3365" s="18">
        <f t="shared" si="994"/>
        <v>60193.389999999992</v>
      </c>
      <c r="U3365" s="15" t="str">
        <f>C3365</f>
        <v xml:space="preserve">PAG. PROVV. SILVIO CATTANEO MESE DI </v>
      </c>
    </row>
    <row r="3366" spans="1:21" ht="16.8" customHeight="1" x14ac:dyDescent="0.35">
      <c r="A3366" s="15"/>
      <c r="B3366" s="15"/>
      <c r="C3366" s="15" t="s">
        <v>185</v>
      </c>
      <c r="D3366" s="16"/>
      <c r="E3366" s="16"/>
      <c r="F3366" s="16"/>
      <c r="G3366" s="16">
        <v>0</v>
      </c>
      <c r="H3366" s="103"/>
      <c r="I3366" s="4"/>
      <c r="J3366" s="14"/>
      <c r="K3366" s="15" t="s">
        <v>52</v>
      </c>
      <c r="L3366" s="16"/>
      <c r="M3366" s="16">
        <f>0.28*(L3357+L3358-M3358)/100</f>
        <v>16.97682</v>
      </c>
      <c r="N3366" s="16">
        <f>D3389</f>
        <v>0</v>
      </c>
      <c r="O3366" s="16">
        <f t="shared" si="995"/>
        <v>597.92380799999989</v>
      </c>
      <c r="P3366" s="18">
        <f t="shared" si="996"/>
        <v>60.413808000000003</v>
      </c>
      <c r="Q3366" s="14"/>
      <c r="R3366" s="18"/>
      <c r="S3366" s="16">
        <f>G3366</f>
        <v>0</v>
      </c>
      <c r="T3366" s="18">
        <f t="shared" si="994"/>
        <v>60193.389999999992</v>
      </c>
      <c r="U3366" s="15" t="str">
        <f>C3366</f>
        <v>PAG. PROVV. AMICONE RENZO MESE DI</v>
      </c>
    </row>
    <row r="3367" spans="1:21" ht="16.8" customHeight="1" x14ac:dyDescent="0.35">
      <c r="A3367" s="15"/>
      <c r="B3367" s="15"/>
      <c r="C3367" s="15" t="s">
        <v>186</v>
      </c>
      <c r="D3367" s="16"/>
      <c r="E3367" s="16"/>
      <c r="F3367" s="16"/>
      <c r="G3367" s="16">
        <v>0</v>
      </c>
      <c r="H3367" s="103"/>
      <c r="I3367" s="4"/>
      <c r="J3367" s="14"/>
      <c r="K3367" s="15" t="str">
        <f>C3377</f>
        <v>Materiale pulizia</v>
      </c>
      <c r="L3367" s="16"/>
      <c r="M3367" s="16">
        <f>0.28*(L3357+L3358-M3358)/100</f>
        <v>16.97682</v>
      </c>
      <c r="N3367" s="16">
        <f>G3377</f>
        <v>0</v>
      </c>
      <c r="O3367" s="16">
        <f t="shared" si="995"/>
        <v>597.92380799999989</v>
      </c>
      <c r="P3367" s="18">
        <f t="shared" si="996"/>
        <v>60.413808000000003</v>
      </c>
      <c r="Q3367" s="14"/>
      <c r="R3367" s="18"/>
      <c r="S3367" s="16">
        <f>G3367</f>
        <v>0</v>
      </c>
      <c r="T3367" s="18">
        <f t="shared" si="994"/>
        <v>60193.389999999992</v>
      </c>
      <c r="U3367" s="15" t="str">
        <f>C3367</f>
        <v>PAG. PROVV. VINCENZO  DI VITO</v>
      </c>
    </row>
    <row r="3368" spans="1:21" ht="16.8" customHeight="1" x14ac:dyDescent="0.35">
      <c r="A3368" s="15"/>
      <c r="B3368" s="15"/>
      <c r="C3368" s="15" t="s">
        <v>187</v>
      </c>
      <c r="D3368" s="16"/>
      <c r="E3368" s="16"/>
      <c r="F3368" s="16"/>
      <c r="G3368" s="16">
        <v>0</v>
      </c>
      <c r="H3368" s="16"/>
      <c r="I3368" s="4"/>
      <c r="J3368" s="14"/>
      <c r="K3368" s="15" t="str">
        <f>C3380</f>
        <v>Pubblicità</v>
      </c>
      <c r="L3368" s="16"/>
      <c r="M3368" s="16">
        <f>0.28*(L3357+L3358-M3358)/100</f>
        <v>16.97682</v>
      </c>
      <c r="N3368" s="16">
        <f>G3380</f>
        <v>0</v>
      </c>
      <c r="O3368" s="16">
        <f t="shared" si="995"/>
        <v>597.92380799999989</v>
      </c>
      <c r="P3368" s="18">
        <f t="shared" si="996"/>
        <v>60.413808000000003</v>
      </c>
      <c r="Q3368" s="14"/>
      <c r="R3368" s="18"/>
      <c r="S3368" s="16">
        <f>G3368</f>
        <v>0</v>
      </c>
      <c r="T3368" s="18">
        <f t="shared" si="994"/>
        <v>60193.389999999992</v>
      </c>
      <c r="U3368" s="15" t="str">
        <f>C3368</f>
        <v>PAG. PROVV. FRANCESCOMARCHESOLI</v>
      </c>
    </row>
    <row r="3369" spans="1:21" ht="16.8" customHeight="1" x14ac:dyDescent="0.35">
      <c r="A3369" s="15"/>
      <c r="B3369" s="15"/>
      <c r="C3369" s="15" t="s">
        <v>55</v>
      </c>
      <c r="D3369" s="16">
        <f>SUM(G3361:G3368)+E3364+E3365+E3366+E3367+E3368</f>
        <v>0</v>
      </c>
      <c r="E3369" s="16"/>
      <c r="F3369" s="16"/>
      <c r="G3369" s="16"/>
      <c r="H3369" s="16"/>
      <c r="I3369" s="4"/>
      <c r="J3369" s="14"/>
      <c r="K3369" s="15" t="str">
        <f>C3390</f>
        <v xml:space="preserve">PAG. BOLLETTA ENEL  </v>
      </c>
      <c r="L3369" s="16"/>
      <c r="M3369" s="16">
        <f>0.46*(L3357+L3358-M3358)/100</f>
        <v>27.89049</v>
      </c>
      <c r="N3369" s="16">
        <f>G3390</f>
        <v>0</v>
      </c>
      <c r="O3369" s="16">
        <f t="shared" si="995"/>
        <v>982.31125599999996</v>
      </c>
      <c r="P3369" s="18">
        <f t="shared" si="996"/>
        <v>99.251255999999998</v>
      </c>
      <c r="Q3369" s="14"/>
      <c r="R3369" s="18"/>
      <c r="S3369" s="16">
        <v>0</v>
      </c>
      <c r="T3369" s="18">
        <f t="shared" si="994"/>
        <v>60193.389999999992</v>
      </c>
      <c r="U3369" s="15"/>
    </row>
    <row r="3370" spans="1:21" ht="16.8" customHeight="1" x14ac:dyDescent="0.35">
      <c r="A3370" s="15"/>
      <c r="B3370" s="15"/>
      <c r="C3370" s="15" t="s">
        <v>56</v>
      </c>
      <c r="D3370" s="16"/>
      <c r="E3370" s="16"/>
      <c r="F3370" s="16"/>
      <c r="G3370" s="16"/>
      <c r="H3370" s="16">
        <f>SUM(H3357:H3369)</f>
        <v>10574.689999999999</v>
      </c>
      <c r="I3370" s="4"/>
      <c r="J3370" s="14"/>
      <c r="K3370" s="15" t="s">
        <v>188</v>
      </c>
      <c r="L3370" s="16"/>
      <c r="M3370" s="16">
        <f>14.4*(L3357+L3358-M3358)/100</f>
        <v>873.09360000000004</v>
      </c>
      <c r="N3370" s="16">
        <f>G3391</f>
        <v>833.33</v>
      </c>
      <c r="O3370" s="16">
        <f t="shared" si="995"/>
        <v>7761.8958399999992</v>
      </c>
      <c r="P3370" s="18">
        <f t="shared" si="996"/>
        <v>3106.99584</v>
      </c>
      <c r="Q3370" s="14"/>
      <c r="R3370" s="18"/>
      <c r="S3370" s="16">
        <v>0</v>
      </c>
      <c r="T3370" s="18">
        <f t="shared" si="994"/>
        <v>60193.389999999992</v>
      </c>
      <c r="U3370" s="15"/>
    </row>
    <row r="3371" spans="1:21" ht="16.8" customHeight="1" x14ac:dyDescent="0.35">
      <c r="A3371" s="15"/>
      <c r="B3371" s="15"/>
      <c r="C3371" s="15" t="s">
        <v>57</v>
      </c>
      <c r="D3371" s="16">
        <f>E3370+G3370</f>
        <v>0</v>
      </c>
      <c r="E3371" s="16"/>
      <c r="F3371" s="16"/>
      <c r="G3371" s="16"/>
      <c r="H3371" s="16"/>
      <c r="I3371" s="4"/>
      <c r="J3371" s="14"/>
      <c r="K3371" s="15" t="str">
        <f>C3392</f>
        <v>Spese condominiali</v>
      </c>
      <c r="L3371" s="16">
        <f>D3380</f>
        <v>0</v>
      </c>
      <c r="M3371" s="16">
        <f>1.4*(L3357+L3358-M3358)/100</f>
        <v>84.884100000000004</v>
      </c>
      <c r="N3371" s="16">
        <f>G3392</f>
        <v>0</v>
      </c>
      <c r="O3371" s="16">
        <f t="shared" si="995"/>
        <v>2417.4590400000006</v>
      </c>
      <c r="P3371" s="18">
        <f t="shared" si="996"/>
        <v>302.06903999999997</v>
      </c>
      <c r="Q3371" s="14"/>
      <c r="R3371" s="18"/>
      <c r="S3371" s="16">
        <v>0</v>
      </c>
      <c r="T3371" s="18">
        <f t="shared" si="994"/>
        <v>60193.389999999992</v>
      </c>
      <c r="U3371" s="15"/>
    </row>
    <row r="3372" spans="1:21" ht="16.8" customHeight="1" x14ac:dyDescent="0.35">
      <c r="A3372" s="15"/>
      <c r="B3372" s="15"/>
      <c r="C3372" s="15" t="s">
        <v>58</v>
      </c>
      <c r="D3372" s="16"/>
      <c r="E3372" s="16"/>
      <c r="F3372" s="16"/>
      <c r="G3372" s="16">
        <v>0</v>
      </c>
      <c r="H3372" s="16"/>
      <c r="I3372" s="4"/>
      <c r="J3372" s="14"/>
      <c r="K3372" s="15" t="str">
        <f>C3394</f>
        <v xml:space="preserve">RIVALSA </v>
      </c>
      <c r="L3372" s="16"/>
      <c r="M3372" s="16">
        <f>0*(L3357+L3358-M3358)/100</f>
        <v>0</v>
      </c>
      <c r="N3372" s="16">
        <f>G3394</f>
        <v>0</v>
      </c>
      <c r="O3372" s="16">
        <f t="shared" si="995"/>
        <v>0</v>
      </c>
      <c r="P3372" s="18">
        <f t="shared" si="996"/>
        <v>0</v>
      </c>
      <c r="Q3372" s="14"/>
      <c r="R3372" s="18"/>
      <c r="S3372" s="16">
        <f>G3372</f>
        <v>0</v>
      </c>
      <c r="T3372" s="18">
        <f t="shared" si="994"/>
        <v>60193.389999999992</v>
      </c>
      <c r="U3372" s="15" t="str">
        <f>C3372</f>
        <v xml:space="preserve">Francobolli    </v>
      </c>
    </row>
    <row r="3373" spans="1:21" ht="16.8" customHeight="1" x14ac:dyDescent="0.35">
      <c r="A3373" s="15"/>
      <c r="B3373" s="15"/>
      <c r="C3373" s="15" t="s">
        <v>143</v>
      </c>
      <c r="D3373" s="16"/>
      <c r="E3373" s="16"/>
      <c r="F3373" s="16"/>
      <c r="G3373" s="16">
        <v>0</v>
      </c>
      <c r="H3373" s="16"/>
      <c r="I3373" s="4"/>
      <c r="J3373" s="14"/>
      <c r="K3373" s="15" t="str">
        <f>C3395</f>
        <v>COMMERCIALISTA</v>
      </c>
      <c r="L3373" s="16"/>
      <c r="M3373" s="16">
        <f>1.86*(L3357+L3358-M3358)/100</f>
        <v>112.77459</v>
      </c>
      <c r="N3373" s="16">
        <f>G3395</f>
        <v>0</v>
      </c>
      <c r="O3373" s="16">
        <f t="shared" si="995"/>
        <v>1572.1702960000007</v>
      </c>
      <c r="P3373" s="18">
        <f t="shared" si="996"/>
        <v>401.32029599999998</v>
      </c>
      <c r="Q3373" s="14"/>
      <c r="R3373" s="18"/>
      <c r="S3373" s="16">
        <f>G3373</f>
        <v>0</v>
      </c>
      <c r="T3373" s="18">
        <f t="shared" si="994"/>
        <v>60193.389999999992</v>
      </c>
      <c r="U3373" s="15" t="str">
        <f>C3373</f>
        <v xml:space="preserve">PAG. FATT. SOMMESE PETROLI </v>
      </c>
    </row>
    <row r="3374" spans="1:21" ht="16.8" customHeight="1" x14ac:dyDescent="0.35">
      <c r="A3374" s="15"/>
      <c r="B3374" s="15"/>
      <c r="C3374" s="15" t="s">
        <v>60</v>
      </c>
      <c r="D3374" s="16">
        <f>SUM(G3373:G3374)</f>
        <v>0</v>
      </c>
      <c r="E3374" s="16">
        <v>0</v>
      </c>
      <c r="F3374" s="16"/>
      <c r="G3374" s="16">
        <v>0</v>
      </c>
      <c r="H3374" s="16"/>
      <c r="I3374" s="4"/>
      <c r="J3374" s="14"/>
      <c r="K3374" s="15" t="str">
        <f>C3396</f>
        <v>CASSA PREVIDENZA  AGENTI  + QUOTA GAA</v>
      </c>
      <c r="L3374" s="16">
        <v>0</v>
      </c>
      <c r="M3374" s="16">
        <f>0.7*(L3357+L3358-M3358)/100</f>
        <v>42.442050000000002</v>
      </c>
      <c r="N3374" s="16">
        <f>G3396</f>
        <v>0</v>
      </c>
      <c r="O3374" s="16">
        <f t="shared" si="995"/>
        <v>1494.8145200000004</v>
      </c>
      <c r="P3374" s="18">
        <f t="shared" si="996"/>
        <v>151.03451999999999</v>
      </c>
      <c r="Q3374" s="14"/>
      <c r="R3374" s="18"/>
      <c r="S3374" s="16">
        <f>G3374</f>
        <v>0</v>
      </c>
      <c r="T3374" s="18">
        <f t="shared" si="994"/>
        <v>60193.389999999992</v>
      </c>
      <c r="U3374" s="15" t="str">
        <f>C3374</f>
        <v>Benzina auto papa'</v>
      </c>
    </row>
    <row r="3375" spans="1:21" ht="16.8" customHeight="1" x14ac:dyDescent="0.35">
      <c r="A3375" s="15"/>
      <c r="B3375" s="15"/>
      <c r="C3375" s="28" t="s">
        <v>261</v>
      </c>
      <c r="D3375" s="16"/>
      <c r="E3375" s="16">
        <v>0</v>
      </c>
      <c r="F3375" s="16">
        <v>0</v>
      </c>
      <c r="G3375" s="16">
        <v>11.44</v>
      </c>
      <c r="H3375" s="27">
        <v>0</v>
      </c>
      <c r="I3375" s="4"/>
      <c r="J3375" s="14"/>
      <c r="K3375" s="15" t="str">
        <f>C3400</f>
        <v>PREL.  ACC. PER AMM-  GIGI DICEMBRE 2023</v>
      </c>
      <c r="L3375" s="16">
        <v>0</v>
      </c>
      <c r="M3375" s="16">
        <f>18.82*(L3357+L3358-M3358)/100</f>
        <v>1141.08483</v>
      </c>
      <c r="N3375" s="16">
        <f>G3400</f>
        <v>3500</v>
      </c>
      <c r="O3375" s="16">
        <f t="shared" si="995"/>
        <v>11023.220951999998</v>
      </c>
      <c r="P3375" s="18">
        <f t="shared" si="996"/>
        <v>4060.6709520000004</v>
      </c>
      <c r="Q3375" s="14"/>
      <c r="R3375" s="18"/>
      <c r="S3375" s="16">
        <v>0</v>
      </c>
      <c r="T3375" s="18">
        <f t="shared" si="994"/>
        <v>60193.389999999992</v>
      </c>
      <c r="U3375" s="15"/>
    </row>
    <row r="3376" spans="1:21" ht="16.8" customHeight="1" x14ac:dyDescent="0.35">
      <c r="A3376" s="15"/>
      <c r="B3376" s="15"/>
      <c r="C3376" s="15"/>
      <c r="D3376" s="16"/>
      <c r="E3376" s="16"/>
      <c r="F3376" s="16"/>
      <c r="G3376" s="16">
        <v>0</v>
      </c>
      <c r="H3376" s="27">
        <v>0</v>
      </c>
      <c r="I3376" s="4"/>
      <c r="J3376" s="14"/>
      <c r="K3376" s="15" t="str">
        <f>C3401</f>
        <v>PREL.  RIMBORSO SPESE GIGI DICEMBRE 2023</v>
      </c>
      <c r="L3376" s="16">
        <v>0</v>
      </c>
      <c r="M3376" s="16">
        <f>18.82*(L3357+L3358-M3358)/100</f>
        <v>1141.08483</v>
      </c>
      <c r="N3376" s="29">
        <f>G3401</f>
        <v>1460</v>
      </c>
      <c r="O3376" s="16">
        <f t="shared" si="995"/>
        <v>24729.190952000004</v>
      </c>
      <c r="P3376" s="18">
        <f t="shared" si="996"/>
        <v>4060.6709520000004</v>
      </c>
      <c r="Q3376" s="14"/>
      <c r="R3376" s="18"/>
      <c r="S3376" s="16">
        <f>G3376</f>
        <v>0</v>
      </c>
      <c r="T3376" s="18">
        <f t="shared" si="994"/>
        <v>60193.389999999992</v>
      </c>
      <c r="U3376" s="15">
        <f t="shared" ref="U3376:U3382" si="997">C3376</f>
        <v>0</v>
      </c>
    </row>
    <row r="3377" spans="1:21" ht="16.8" customHeight="1" x14ac:dyDescent="0.35">
      <c r="A3377" s="15"/>
      <c r="B3377" s="15"/>
      <c r="C3377" s="28" t="s">
        <v>62</v>
      </c>
      <c r="D3377" s="16"/>
      <c r="E3377" s="16"/>
      <c r="F3377" s="16"/>
      <c r="G3377" s="16">
        <v>0</v>
      </c>
      <c r="H3377" s="16"/>
      <c r="I3377" s="4"/>
      <c r="J3377" s="14"/>
      <c r="K3377" s="15" t="str">
        <f>C3372</f>
        <v xml:space="preserve">Francobolli    </v>
      </c>
      <c r="L3377" s="16">
        <v>0</v>
      </c>
      <c r="M3377" s="16">
        <f>0.5*(L3357+L3358-M3358)/100</f>
        <v>30.315749999999998</v>
      </c>
      <c r="N3377" s="16">
        <f>G3372</f>
        <v>0</v>
      </c>
      <c r="O3377" s="16">
        <f t="shared" si="995"/>
        <v>1067.7317999999998</v>
      </c>
      <c r="P3377" s="18">
        <f t="shared" si="996"/>
        <v>107.88179999999998</v>
      </c>
      <c r="Q3377" s="14"/>
      <c r="R3377" s="18"/>
      <c r="S3377" s="16">
        <f>G3377</f>
        <v>0</v>
      </c>
      <c r="T3377" s="18">
        <f t="shared" si="994"/>
        <v>60193.389999999992</v>
      </c>
      <c r="U3377" s="15" t="str">
        <f t="shared" si="997"/>
        <v>Materiale pulizia</v>
      </c>
    </row>
    <row r="3378" spans="1:21" ht="16.8" customHeight="1" x14ac:dyDescent="0.35">
      <c r="A3378" s="15"/>
      <c r="B3378" s="15"/>
      <c r="C3378" s="15" t="s">
        <v>63</v>
      </c>
      <c r="D3378" s="16"/>
      <c r="E3378" s="16"/>
      <c r="F3378" s="16"/>
      <c r="G3378" s="16">
        <v>0</v>
      </c>
      <c r="H3378" s="16"/>
      <c r="I3378" s="4"/>
      <c r="J3378" s="14"/>
      <c r="K3378" s="17" t="str">
        <f>C3378</f>
        <v xml:space="preserve">Assicurazioni </v>
      </c>
      <c r="L3378" s="16">
        <v>0</v>
      </c>
      <c r="M3378" s="16">
        <f>0.5*(L3357+L3358-M3358)/100</f>
        <v>30.315749999999998</v>
      </c>
      <c r="N3378" s="16">
        <f>G3378</f>
        <v>0</v>
      </c>
      <c r="O3378" s="16">
        <f t="shared" si="995"/>
        <v>1067.7317999999998</v>
      </c>
      <c r="P3378" s="18">
        <f t="shared" si="996"/>
        <v>107.88179999999998</v>
      </c>
      <c r="Q3378" s="14"/>
      <c r="R3378" s="18"/>
      <c r="S3378" s="16">
        <f>G3378</f>
        <v>0</v>
      </c>
      <c r="T3378" s="18">
        <f t="shared" si="994"/>
        <v>60193.389999999992</v>
      </c>
      <c r="U3378" s="15" t="str">
        <f t="shared" si="997"/>
        <v xml:space="preserve">Assicurazioni </v>
      </c>
    </row>
    <row r="3379" spans="1:21" ht="16.8" customHeight="1" x14ac:dyDescent="0.35">
      <c r="A3379" s="15"/>
      <c r="B3379" s="15"/>
      <c r="C3379" s="15" t="s">
        <v>50</v>
      </c>
      <c r="D3379" s="16"/>
      <c r="E3379" s="16"/>
      <c r="F3379" s="16"/>
      <c r="G3379" s="16">
        <v>0</v>
      </c>
      <c r="H3379" s="16"/>
      <c r="I3379" s="4"/>
      <c r="J3379" s="14"/>
      <c r="K3379" s="17" t="s">
        <v>64</v>
      </c>
      <c r="L3379" s="16"/>
      <c r="M3379" s="16">
        <f>2.32*(L3357+L3358-M3358)/100</f>
        <v>140.66507999999999</v>
      </c>
      <c r="N3379" s="16">
        <f>H3413+H3412+G3411</f>
        <v>0</v>
      </c>
      <c r="O3379" s="16">
        <f t="shared" si="995"/>
        <v>-162.41844800000001</v>
      </c>
      <c r="P3379" s="18">
        <f t="shared" si="996"/>
        <v>500.571552</v>
      </c>
      <c r="Q3379" s="14"/>
      <c r="R3379" s="18"/>
      <c r="S3379" s="16">
        <f>G3379</f>
        <v>0</v>
      </c>
      <c r="T3379" s="18">
        <f t="shared" si="994"/>
        <v>60193.389999999992</v>
      </c>
      <c r="U3379" s="15" t="str">
        <f t="shared" si="997"/>
        <v>Telepass</v>
      </c>
    </row>
    <row r="3380" spans="1:21" ht="16.8" customHeight="1" x14ac:dyDescent="0.35">
      <c r="A3380" s="15"/>
      <c r="B3380" s="15"/>
      <c r="C3380" s="28" t="s">
        <v>65</v>
      </c>
      <c r="D3380" s="16">
        <v>0</v>
      </c>
      <c r="E3380" s="16"/>
      <c r="F3380" s="16"/>
      <c r="G3380" s="16">
        <v>0</v>
      </c>
      <c r="H3380" s="16"/>
      <c r="I3380" s="4"/>
      <c r="J3380" s="14"/>
      <c r="K3380" s="17"/>
      <c r="L3380" s="16"/>
      <c r="M3380" s="16"/>
      <c r="N3380" s="16" t="s">
        <v>66</v>
      </c>
      <c r="O3380" s="16">
        <f>T3414+AO3414</f>
        <v>54400.05999999999</v>
      </c>
      <c r="P3380" s="18"/>
      <c r="Q3380" s="14"/>
      <c r="R3380" s="18"/>
      <c r="S3380" s="16">
        <v>0</v>
      </c>
      <c r="T3380" s="18">
        <f t="shared" si="994"/>
        <v>60193.389999999992</v>
      </c>
      <c r="U3380" s="15" t="str">
        <f t="shared" si="997"/>
        <v>Pubblicità</v>
      </c>
    </row>
    <row r="3381" spans="1:21" ht="16.8" customHeight="1" x14ac:dyDescent="0.35">
      <c r="A3381" s="15"/>
      <c r="B3381" s="66"/>
      <c r="C3381" s="15" t="s">
        <v>145</v>
      </c>
      <c r="D3381" s="67"/>
      <c r="E3381" s="16">
        <v>0</v>
      </c>
      <c r="F3381" s="16"/>
      <c r="G3381" s="16">
        <v>0</v>
      </c>
      <c r="H3381" s="16"/>
      <c r="I3381" s="4"/>
      <c r="J3381" s="14"/>
      <c r="K3381" s="17"/>
      <c r="L3381" s="16"/>
      <c r="M3381" s="16">
        <v>0</v>
      </c>
      <c r="N3381" s="16" t="s">
        <v>68</v>
      </c>
      <c r="O3381" s="31">
        <f>L3405</f>
        <v>0</v>
      </c>
      <c r="P3381" s="32">
        <f>SUM(P3360:P3379)</f>
        <v>21576.359999999993</v>
      </c>
      <c r="Q3381" s="14"/>
      <c r="R3381" s="18"/>
      <c r="S3381" s="16">
        <f>G3381</f>
        <v>0</v>
      </c>
      <c r="T3381" s="18">
        <f t="shared" si="994"/>
        <v>60193.389999999992</v>
      </c>
      <c r="U3381" s="15" t="str">
        <f t="shared" si="997"/>
        <v xml:space="preserve">PAG. STIP.           MARZIA </v>
      </c>
    </row>
    <row r="3382" spans="1:21" ht="16.8" customHeight="1" x14ac:dyDescent="0.35">
      <c r="A3382" s="15"/>
      <c r="B3382" s="15"/>
      <c r="C3382" s="15" t="s">
        <v>147</v>
      </c>
      <c r="D3382" s="16"/>
      <c r="E3382" s="16">
        <v>0</v>
      </c>
      <c r="F3382" s="16"/>
      <c r="G3382" s="16">
        <v>0</v>
      </c>
      <c r="H3382" s="16"/>
      <c r="I3382" s="4"/>
      <c r="J3382" s="14"/>
      <c r="K3382" s="17"/>
      <c r="L3382" s="16"/>
      <c r="M3382" s="16">
        <v>0</v>
      </c>
      <c r="N3382" s="16" t="s">
        <v>70</v>
      </c>
      <c r="O3382" s="16">
        <f>SUM(L3393:L3404)+L3407</f>
        <v>7158.02</v>
      </c>
      <c r="P3382" s="33">
        <f>SUM(O3360:O3379)</f>
        <v>54211.640000000014</v>
      </c>
      <c r="Q3382" s="14"/>
      <c r="R3382" s="18"/>
      <c r="S3382" s="16">
        <f>G3382</f>
        <v>0</v>
      </c>
      <c r="T3382" s="18">
        <f t="shared" si="994"/>
        <v>60193.389999999992</v>
      </c>
      <c r="U3382" s="15" t="str">
        <f t="shared" si="997"/>
        <v xml:space="preserve">PAG. STIP.           DEBORAH </v>
      </c>
    </row>
    <row r="3383" spans="1:21" ht="16.8" customHeight="1" x14ac:dyDescent="0.35">
      <c r="A3383" s="15"/>
      <c r="B3383" s="15"/>
      <c r="C3383" s="15" t="s">
        <v>149</v>
      </c>
      <c r="D3383" s="16"/>
      <c r="E3383" s="16">
        <v>0</v>
      </c>
      <c r="F3383" s="16"/>
      <c r="G3383" s="16">
        <v>0</v>
      </c>
      <c r="H3383" s="16"/>
      <c r="I3383" s="4"/>
      <c r="J3383" s="14"/>
      <c r="K3383" s="17"/>
      <c r="L3383" s="16"/>
      <c r="M3383" s="16"/>
      <c r="N3383" s="16" t="s">
        <v>72</v>
      </c>
      <c r="O3383" s="34">
        <f>O3322+O3323-F3398-F3397</f>
        <v>-6226.3800000000028</v>
      </c>
      <c r="P3383" s="35">
        <f>O3322+O3323+O3384-F3398-F3397-O3381-O3382</f>
        <v>-7321.2500000000036</v>
      </c>
      <c r="Q3383" s="14"/>
      <c r="R3383" s="18"/>
      <c r="S3383" s="16">
        <f>G3383</f>
        <v>0</v>
      </c>
      <c r="T3383" s="18">
        <f t="shared" si="994"/>
        <v>60193.389999999992</v>
      </c>
      <c r="U3383" s="15"/>
    </row>
    <row r="3384" spans="1:21" ht="16.8" customHeight="1" x14ac:dyDescent="0.35">
      <c r="A3384" s="15"/>
      <c r="B3384" s="15"/>
      <c r="C3384" s="15" t="s">
        <v>150</v>
      </c>
      <c r="D3384" s="16"/>
      <c r="E3384" s="16">
        <v>0</v>
      </c>
      <c r="F3384" s="16"/>
      <c r="G3384" s="16">
        <v>0</v>
      </c>
      <c r="H3384" s="16"/>
      <c r="I3384" s="4"/>
      <c r="J3384" s="14"/>
      <c r="K3384" s="6" t="s">
        <v>74</v>
      </c>
      <c r="L3384" s="3">
        <f>SUM(L3357:L3383)</f>
        <v>49112.87</v>
      </c>
      <c r="M3384" s="3">
        <f>SUM(M3357:M3383)</f>
        <v>6063.1499999999987</v>
      </c>
      <c r="N3384" s="16" t="s">
        <v>75</v>
      </c>
      <c r="O3384" s="16">
        <f>N3357-L3358</f>
        <v>6063.15</v>
      </c>
      <c r="P3384" s="18"/>
      <c r="Q3384" s="14"/>
      <c r="R3384" s="18"/>
      <c r="S3384" s="16">
        <f>G3384</f>
        <v>0</v>
      </c>
      <c r="T3384" s="18">
        <f t="shared" si="994"/>
        <v>60193.389999999992</v>
      </c>
      <c r="U3384" s="15" t="str">
        <f>C3384</f>
        <v xml:space="preserve">PAG. STIP.           STEFANIA  BONIFICO </v>
      </c>
    </row>
    <row r="3385" spans="1:21" ht="16.8" customHeight="1" x14ac:dyDescent="0.35">
      <c r="A3385" s="15"/>
      <c r="B3385" s="15"/>
      <c r="C3385" s="15" t="s">
        <v>76</v>
      </c>
      <c r="D3385" s="16"/>
      <c r="E3385" s="16"/>
      <c r="F3385" s="16"/>
      <c r="G3385" s="16">
        <v>0</v>
      </c>
      <c r="H3385" s="16"/>
      <c r="I3385" s="4"/>
      <c r="J3385" s="14"/>
      <c r="K3385" s="6" t="s">
        <v>32</v>
      </c>
      <c r="L3385" s="3">
        <f>L3325</f>
        <v>384133.29</v>
      </c>
      <c r="M3385" s="3">
        <f>M3325</f>
        <v>395568.10999999993</v>
      </c>
      <c r="N3385" s="16" t="s">
        <v>77</v>
      </c>
      <c r="O3385" s="36">
        <f>(O3381+O3382)-(O3320+O3321)</f>
        <v>3842.5400000000004</v>
      </c>
      <c r="P3385" s="37">
        <f>O3384-O3385</f>
        <v>2220.6099999999992</v>
      </c>
      <c r="Q3385" s="14"/>
      <c r="R3385" s="18"/>
      <c r="S3385" s="16">
        <f>G3385</f>
        <v>0</v>
      </c>
      <c r="T3385" s="18">
        <f t="shared" si="994"/>
        <v>60193.389999999992</v>
      </c>
      <c r="U3385" s="15" t="str">
        <f>C3385</f>
        <v>Pagamento contributi impiegate</v>
      </c>
    </row>
    <row r="3386" spans="1:21" ht="16.8" customHeight="1" thickBot="1" x14ac:dyDescent="0.4">
      <c r="A3386" s="15"/>
      <c r="B3386" s="15"/>
      <c r="C3386" s="15" t="s">
        <v>78</v>
      </c>
      <c r="D3386" s="16">
        <f>SUM(G3381:G3385)+SUM(E3381:E3385)</f>
        <v>0</v>
      </c>
      <c r="E3386" s="16"/>
      <c r="F3386" s="16"/>
      <c r="G3386" s="16"/>
      <c r="H3386" s="16"/>
      <c r="I3386" s="4"/>
      <c r="J3386" s="14"/>
      <c r="K3386" s="6" t="s">
        <v>79</v>
      </c>
      <c r="L3386" s="3">
        <f>L3384+L3385</f>
        <v>433246.16</v>
      </c>
      <c r="M3386" s="3">
        <f>M3384+M3385</f>
        <v>401631.25999999995</v>
      </c>
      <c r="N3386" s="16" t="s">
        <v>80</v>
      </c>
      <c r="O3386" s="38">
        <f>O3383+O3384-O3385</f>
        <v>-4005.7700000000036</v>
      </c>
      <c r="P3386" s="39">
        <f>O3386-O3383</f>
        <v>2220.6099999999992</v>
      </c>
      <c r="Q3386" s="14"/>
      <c r="R3386" s="18"/>
      <c r="S3386" s="16">
        <v>0</v>
      </c>
      <c r="T3386" s="18">
        <f t="shared" si="994"/>
        <v>60193.389999999992</v>
      </c>
      <c r="U3386" s="15"/>
    </row>
    <row r="3387" spans="1:21" ht="16.8" customHeight="1" thickTop="1" thickBot="1" x14ac:dyDescent="0.4">
      <c r="A3387" s="15"/>
      <c r="B3387" s="15"/>
      <c r="C3387" s="15" t="s">
        <v>81</v>
      </c>
      <c r="D3387" s="16"/>
      <c r="E3387" s="16"/>
      <c r="F3387" s="16"/>
      <c r="G3387" s="16">
        <v>0</v>
      </c>
      <c r="H3387" s="16"/>
      <c r="I3387" s="4"/>
      <c r="J3387" s="14"/>
      <c r="K3387" s="6" t="s">
        <v>13</v>
      </c>
      <c r="L3387" s="3">
        <f>L3386-M3386</f>
        <v>31614.900000000023</v>
      </c>
      <c r="M3387" s="40"/>
      <c r="N3387" s="29" t="s">
        <v>82</v>
      </c>
      <c r="O3387" s="41">
        <f>O3380+O3381+O3382+O3388</f>
        <v>54211.640000000007</v>
      </c>
      <c r="P3387" s="18"/>
      <c r="Q3387" s="14"/>
      <c r="R3387" s="18"/>
      <c r="S3387" s="16">
        <f t="shared" ref="S3387:S3392" si="998">G3387</f>
        <v>0</v>
      </c>
      <c r="T3387" s="18">
        <f t="shared" si="994"/>
        <v>60193.389999999992</v>
      </c>
      <c r="U3387" s="15" t="str">
        <f>C3387</f>
        <v>Pag. Bolletta Telecom  780820</v>
      </c>
    </row>
    <row r="3388" spans="1:21" ht="16.8" customHeight="1" thickTop="1" thickBot="1" x14ac:dyDescent="0.4">
      <c r="A3388" s="15"/>
      <c r="B3388" s="15"/>
      <c r="C3388" s="15" t="s">
        <v>83</v>
      </c>
      <c r="D3388" s="16"/>
      <c r="E3388" s="16"/>
      <c r="F3388" s="16"/>
      <c r="G3388" s="16">
        <v>0</v>
      </c>
      <c r="H3388" s="16"/>
      <c r="I3388" s="4"/>
      <c r="J3388" s="14"/>
      <c r="K3388" s="17"/>
      <c r="L3388" s="16"/>
      <c r="M3388" s="16"/>
      <c r="N3388" s="42" t="s">
        <v>84</v>
      </c>
      <c r="O3388" s="43">
        <f>P3382-O3381-O3382-O3380</f>
        <v>-7346.4399999999805</v>
      </c>
      <c r="P3388" s="18"/>
      <c r="Q3388" s="14"/>
      <c r="R3388" s="18"/>
      <c r="S3388" s="16">
        <f t="shared" si="998"/>
        <v>0</v>
      </c>
      <c r="T3388" s="18">
        <f t="shared" si="994"/>
        <v>60193.389999999992</v>
      </c>
      <c r="U3388" s="15" t="str">
        <f>C3388</f>
        <v>Pag. Bolletta Telecom 780344</v>
      </c>
    </row>
    <row r="3389" spans="1:21" ht="16.8" customHeight="1" thickTop="1" x14ac:dyDescent="0.35">
      <c r="A3389" s="15"/>
      <c r="B3389" s="15"/>
      <c r="C3389" s="15" t="s">
        <v>85</v>
      </c>
      <c r="D3389" s="16">
        <f>SUM(G3387:G3389)</f>
        <v>0</v>
      </c>
      <c r="E3389" s="16"/>
      <c r="F3389" s="16"/>
      <c r="G3389" s="16">
        <v>0</v>
      </c>
      <c r="H3389" s="16"/>
      <c r="I3389" s="4"/>
      <c r="J3389" s="14"/>
      <c r="K3389" s="6" t="s">
        <v>86</v>
      </c>
      <c r="L3389" s="3">
        <f>N3328</f>
        <v>1277.45</v>
      </c>
      <c r="M3389" s="3">
        <v>0</v>
      </c>
      <c r="N3389" s="3">
        <f>SUM(L3389:M3389)</f>
        <v>1277.45</v>
      </c>
      <c r="O3389" s="44"/>
      <c r="P3389" s="18"/>
      <c r="Q3389" s="14"/>
      <c r="R3389" s="18"/>
      <c r="S3389" s="16">
        <f t="shared" si="998"/>
        <v>0</v>
      </c>
      <c r="T3389" s="18">
        <f t="shared" si="994"/>
        <v>60193.389999999992</v>
      </c>
      <c r="U3389" s="15" t="str">
        <f>C3389</f>
        <v>Pag. Bolletta Telecom</v>
      </c>
    </row>
    <row r="3390" spans="1:21" ht="16.8" customHeight="1" x14ac:dyDescent="0.35">
      <c r="A3390" s="15"/>
      <c r="B3390" s="15"/>
      <c r="C3390" s="15" t="s">
        <v>87</v>
      </c>
      <c r="D3390" s="16"/>
      <c r="E3390" s="16"/>
      <c r="F3390" s="16"/>
      <c r="G3390" s="16">
        <v>0</v>
      </c>
      <c r="H3390" s="16"/>
      <c r="I3390" s="4"/>
      <c r="J3390" s="14"/>
      <c r="K3390" s="6" t="s">
        <v>88</v>
      </c>
      <c r="L3390" s="3">
        <f>L3329</f>
        <v>0</v>
      </c>
      <c r="M3390" s="3">
        <f>H3397+G3397</f>
        <v>0</v>
      </c>
      <c r="N3390" s="45">
        <f>L3390+M3390</f>
        <v>0</v>
      </c>
      <c r="O3390" s="45">
        <f>BA3414+BG3414</f>
        <v>0</v>
      </c>
      <c r="P3390" s="18"/>
      <c r="Q3390" s="14"/>
      <c r="R3390" s="18"/>
      <c r="S3390" s="16">
        <f t="shared" si="998"/>
        <v>0</v>
      </c>
      <c r="T3390" s="18">
        <f t="shared" ref="T3390:T3421" si="999">(R3390-S3390)+T3389</f>
        <v>60193.389999999992</v>
      </c>
      <c r="U3390" s="15" t="str">
        <f>C3390</f>
        <v xml:space="preserve">PAG. BOLLETTA ENEL  </v>
      </c>
    </row>
    <row r="3391" spans="1:21" ht="16.8" customHeight="1" x14ac:dyDescent="0.35">
      <c r="A3391" s="15"/>
      <c r="B3391" s="15"/>
      <c r="C3391" s="15" t="s">
        <v>262</v>
      </c>
      <c r="D3391" s="16"/>
      <c r="E3391" s="16"/>
      <c r="F3391" s="16"/>
      <c r="G3391" s="16">
        <v>833.33</v>
      </c>
      <c r="H3391" s="16"/>
      <c r="I3391" s="4"/>
      <c r="J3391" s="14"/>
      <c r="K3391" s="6" t="s">
        <v>90</v>
      </c>
      <c r="L3391" s="3">
        <f>T3414+Z3414+AO3414+AU3414</f>
        <v>54400.05999999999</v>
      </c>
      <c r="M3391" s="16"/>
      <c r="N3391" s="16"/>
      <c r="O3391" s="16"/>
      <c r="P3391" s="18"/>
      <c r="Q3391" s="14"/>
      <c r="R3391" s="18"/>
      <c r="S3391" s="16">
        <f t="shared" si="998"/>
        <v>833.33</v>
      </c>
      <c r="T3391" s="18">
        <f t="shared" si="999"/>
        <v>59360.05999999999</v>
      </c>
      <c r="U3391" s="15"/>
    </row>
    <row r="3392" spans="1:21" ht="16.8" customHeight="1" x14ac:dyDescent="0.35">
      <c r="A3392" s="15"/>
      <c r="B3392" s="15"/>
      <c r="C3392" s="15" t="s">
        <v>91</v>
      </c>
      <c r="D3392" s="16"/>
      <c r="E3392" s="16"/>
      <c r="F3392" s="16"/>
      <c r="G3392" s="16">
        <v>0</v>
      </c>
      <c r="H3392" s="16"/>
      <c r="I3392" s="4"/>
      <c r="J3392" s="14"/>
      <c r="K3392" s="6" t="s">
        <v>92</v>
      </c>
      <c r="L3392" s="3"/>
      <c r="M3392" s="46" t="s">
        <v>93</v>
      </c>
      <c r="N3392" s="46"/>
      <c r="O3392" s="16"/>
      <c r="P3392" s="18"/>
      <c r="Q3392" s="14"/>
      <c r="R3392" s="18"/>
      <c r="S3392" s="16">
        <f t="shared" si="998"/>
        <v>0</v>
      </c>
      <c r="T3392" s="18">
        <f t="shared" si="999"/>
        <v>59360.05999999999</v>
      </c>
      <c r="U3392" s="15" t="str">
        <f>C3392</f>
        <v>Spese condominiali</v>
      </c>
    </row>
    <row r="3393" spans="1:21" ht="16.8" customHeight="1" x14ac:dyDescent="0.35">
      <c r="A3393" s="15"/>
      <c r="B3393" s="15"/>
      <c r="C3393" s="15" t="s">
        <v>94</v>
      </c>
      <c r="D3393" s="16">
        <f>SUM(G3387:G3392)</f>
        <v>833.33</v>
      </c>
      <c r="E3393" s="16"/>
      <c r="F3393" s="16"/>
      <c r="G3393" s="16"/>
      <c r="H3393" s="16"/>
      <c r="I3393" s="4"/>
      <c r="J3393" s="14"/>
      <c r="K3393" s="50" t="s">
        <v>152</v>
      </c>
      <c r="L3393" s="50">
        <v>114.5</v>
      </c>
      <c r="M3393" s="16" t="s">
        <v>26</v>
      </c>
      <c r="N3393" s="16" t="s">
        <v>27</v>
      </c>
      <c r="O3393" s="16"/>
      <c r="P3393" s="18"/>
      <c r="Q3393" s="14"/>
      <c r="R3393" s="18"/>
      <c r="S3393" s="16">
        <v>0</v>
      </c>
      <c r="T3393" s="18">
        <f t="shared" si="999"/>
        <v>59360.05999999999</v>
      </c>
      <c r="U3393" s="15"/>
    </row>
    <row r="3394" spans="1:21" ht="16.8" customHeight="1" x14ac:dyDescent="0.35">
      <c r="A3394" s="15"/>
      <c r="B3394" s="15"/>
      <c r="C3394" s="15" t="s">
        <v>97</v>
      </c>
      <c r="D3394" s="16"/>
      <c r="E3394" s="16"/>
      <c r="F3394" s="16"/>
      <c r="G3394" s="16">
        <v>0</v>
      </c>
      <c r="H3394" s="16"/>
      <c r="I3394" s="4"/>
      <c r="J3394" s="14"/>
      <c r="K3394" s="16" t="s">
        <v>250</v>
      </c>
      <c r="L3394" s="16">
        <v>-0.02</v>
      </c>
      <c r="M3394" s="30" t="s">
        <v>192</v>
      </c>
      <c r="N3394" s="30">
        <v>130</v>
      </c>
      <c r="O3394" s="16"/>
      <c r="P3394" s="18"/>
      <c r="Q3394" s="14"/>
      <c r="R3394" s="18"/>
      <c r="S3394" s="16">
        <f>G3394</f>
        <v>0</v>
      </c>
      <c r="T3394" s="18">
        <f t="shared" si="999"/>
        <v>59360.05999999999</v>
      </c>
      <c r="U3394" s="15"/>
    </row>
    <row r="3395" spans="1:21" ht="16.8" customHeight="1" x14ac:dyDescent="0.35">
      <c r="A3395" s="15"/>
      <c r="B3395" s="15"/>
      <c r="C3395" s="15" t="s">
        <v>100</v>
      </c>
      <c r="D3395" s="16"/>
      <c r="E3395" s="16"/>
      <c r="F3395" s="16"/>
      <c r="G3395" s="16">
        <v>0</v>
      </c>
      <c r="H3395" s="16"/>
      <c r="I3395" s="4"/>
      <c r="J3395" s="14"/>
      <c r="K3395" s="25" t="s">
        <v>263</v>
      </c>
      <c r="L3395" s="83">
        <v>23</v>
      </c>
      <c r="M3395" s="16"/>
      <c r="N3395" s="73">
        <v>0</v>
      </c>
      <c r="O3395" s="16"/>
      <c r="P3395" s="18"/>
      <c r="Q3395" s="14"/>
      <c r="R3395" s="18"/>
      <c r="S3395" s="16">
        <f>G3395</f>
        <v>0</v>
      </c>
      <c r="T3395" s="18">
        <f t="shared" si="999"/>
        <v>59360.05999999999</v>
      </c>
      <c r="U3395" s="15" t="str">
        <f>C3395</f>
        <v>COMMERCIALISTA</v>
      </c>
    </row>
    <row r="3396" spans="1:21" ht="16.8" customHeight="1" x14ac:dyDescent="0.35">
      <c r="A3396" s="15"/>
      <c r="B3396" s="15"/>
      <c r="C3396" s="64" t="s">
        <v>154</v>
      </c>
      <c r="D3396" s="16"/>
      <c r="E3396" s="16"/>
      <c r="F3396" s="16"/>
      <c r="G3396" s="16">
        <v>0</v>
      </c>
      <c r="H3396" s="16">
        <v>0</v>
      </c>
      <c r="I3396" s="4"/>
      <c r="J3396" s="14"/>
      <c r="K3396" s="16" t="s">
        <v>264</v>
      </c>
      <c r="L3396" s="73">
        <v>654</v>
      </c>
      <c r="M3396" s="16" t="s">
        <v>244</v>
      </c>
      <c r="N3396" s="16">
        <v>658</v>
      </c>
      <c r="O3396" s="16"/>
      <c r="P3396" s="18"/>
      <c r="Q3396" s="14"/>
      <c r="R3396" s="18"/>
      <c r="S3396" s="16">
        <f>G3396</f>
        <v>0</v>
      </c>
      <c r="T3396" s="18">
        <f t="shared" si="999"/>
        <v>59360.05999999999</v>
      </c>
      <c r="U3396" s="15" t="str">
        <f>C3396</f>
        <v>CASSA PREVIDENZA  AGENTI  + QUOTA GAA</v>
      </c>
    </row>
    <row r="3397" spans="1:21" ht="16.8" customHeight="1" x14ac:dyDescent="0.35">
      <c r="A3397" s="15"/>
      <c r="B3397" s="15"/>
      <c r="C3397" s="15" t="s">
        <v>106</v>
      </c>
      <c r="D3397" s="16"/>
      <c r="E3397" s="16"/>
      <c r="F3397" s="85">
        <v>0</v>
      </c>
      <c r="G3397" s="16">
        <v>0</v>
      </c>
      <c r="H3397" s="16">
        <v>0</v>
      </c>
      <c r="I3397" s="4"/>
      <c r="J3397" s="14"/>
      <c r="K3397" s="16" t="s">
        <v>217</v>
      </c>
      <c r="L3397" s="73">
        <v>204</v>
      </c>
      <c r="M3397" s="30"/>
      <c r="N3397" s="30">
        <v>0</v>
      </c>
      <c r="O3397" s="16"/>
      <c r="P3397" s="18"/>
      <c r="Q3397" s="14"/>
      <c r="R3397" s="18">
        <f>F3397</f>
        <v>0</v>
      </c>
      <c r="S3397" s="16">
        <v>0</v>
      </c>
      <c r="T3397" s="18">
        <f t="shared" si="999"/>
        <v>59360.05999999999</v>
      </c>
      <c r="U3397" s="15"/>
    </row>
    <row r="3398" spans="1:21" ht="16.8" customHeight="1" x14ac:dyDescent="0.35">
      <c r="A3398" s="15"/>
      <c r="B3398" s="15"/>
      <c r="C3398" s="47" t="s">
        <v>155</v>
      </c>
      <c r="D3398" s="16"/>
      <c r="E3398" s="16"/>
      <c r="F3398" s="1">
        <v>0</v>
      </c>
      <c r="G3398" s="16">
        <v>0</v>
      </c>
      <c r="H3398" s="16"/>
      <c r="I3398" s="4"/>
      <c r="J3398" s="14"/>
      <c r="K3398" s="30" t="s">
        <v>265</v>
      </c>
      <c r="L3398" s="30">
        <v>220</v>
      </c>
      <c r="M3398" s="16"/>
      <c r="N3398" s="16">
        <v>0</v>
      </c>
      <c r="O3398" s="16"/>
      <c r="P3398" s="18"/>
      <c r="Q3398" s="14"/>
      <c r="R3398" s="49">
        <f>F3398</f>
        <v>0</v>
      </c>
      <c r="S3398" s="16">
        <v>0</v>
      </c>
      <c r="T3398" s="18">
        <f t="shared" si="999"/>
        <v>59360.05999999999</v>
      </c>
      <c r="U3398" s="17" t="str">
        <f>C3398</f>
        <v>VERSAMENTO PROVV. MATURATE</v>
      </c>
    </row>
    <row r="3399" spans="1:21" ht="16.8" customHeight="1" x14ac:dyDescent="0.35">
      <c r="A3399" s="15"/>
      <c r="B3399" s="15"/>
      <c r="C3399" s="15" t="s">
        <v>112</v>
      </c>
      <c r="D3399" s="16"/>
      <c r="E3399" s="16"/>
      <c r="F3399" s="16"/>
      <c r="G3399" s="16">
        <v>0</v>
      </c>
      <c r="H3399" s="16"/>
      <c r="I3399" s="4"/>
      <c r="J3399" s="14"/>
      <c r="K3399" s="30" t="s">
        <v>266</v>
      </c>
      <c r="L3399" s="73">
        <v>709.04</v>
      </c>
      <c r="M3399" s="50" t="s">
        <v>251</v>
      </c>
      <c r="N3399" s="50">
        <v>265</v>
      </c>
      <c r="O3399" s="16"/>
      <c r="P3399" s="18"/>
      <c r="Q3399" s="14"/>
      <c r="R3399" s="18"/>
      <c r="S3399" s="16">
        <f>G3399</f>
        <v>0</v>
      </c>
      <c r="T3399" s="18">
        <f t="shared" si="999"/>
        <v>59360.05999999999</v>
      </c>
      <c r="U3399" s="15" t="s">
        <v>113</v>
      </c>
    </row>
    <row r="3400" spans="1:21" ht="16.8" customHeight="1" x14ac:dyDescent="0.35">
      <c r="A3400" s="15"/>
      <c r="B3400" s="15"/>
      <c r="C3400" s="15" t="s">
        <v>267</v>
      </c>
      <c r="D3400" s="16"/>
      <c r="E3400" s="16"/>
      <c r="F3400" s="16">
        <v>0</v>
      </c>
      <c r="G3400" s="16">
        <v>3500</v>
      </c>
      <c r="H3400" s="16"/>
      <c r="I3400" s="4"/>
      <c r="J3400" s="14"/>
      <c r="K3400" s="16" t="s">
        <v>268</v>
      </c>
      <c r="L3400" s="16">
        <v>1290</v>
      </c>
      <c r="M3400" s="16" t="s">
        <v>252</v>
      </c>
      <c r="N3400" s="16">
        <v>1002.5</v>
      </c>
      <c r="O3400" s="16"/>
      <c r="P3400" s="18"/>
      <c r="Q3400" s="14"/>
      <c r="R3400" s="18"/>
      <c r="S3400" s="16">
        <f>G3400</f>
        <v>3500</v>
      </c>
      <c r="T3400" s="18">
        <f t="shared" si="999"/>
        <v>55860.05999999999</v>
      </c>
      <c r="U3400" s="15" t="str">
        <f>C3400</f>
        <v>PREL.  ACC. PER AMM-  GIGI DICEMBRE 2023</v>
      </c>
    </row>
    <row r="3401" spans="1:21" ht="16.8" customHeight="1" x14ac:dyDescent="0.35">
      <c r="A3401" s="15"/>
      <c r="B3401" s="15"/>
      <c r="C3401" s="15" t="s">
        <v>269</v>
      </c>
      <c r="D3401" s="16"/>
      <c r="E3401" s="16"/>
      <c r="F3401" s="16">
        <v>0</v>
      </c>
      <c r="G3401" s="16">
        <v>1460</v>
      </c>
      <c r="H3401" s="16"/>
      <c r="I3401" s="4"/>
      <c r="J3401" s="14"/>
      <c r="K3401" s="16" t="s">
        <v>270</v>
      </c>
      <c r="L3401" s="16">
        <v>300</v>
      </c>
      <c r="M3401" s="16" t="s">
        <v>253</v>
      </c>
      <c r="N3401" s="16">
        <v>338</v>
      </c>
      <c r="O3401" s="16"/>
      <c r="P3401" s="18"/>
      <c r="Q3401" s="14"/>
      <c r="R3401" s="18">
        <v>0</v>
      </c>
      <c r="S3401" s="16">
        <f>G3401</f>
        <v>1460</v>
      </c>
      <c r="T3401" s="18">
        <f t="shared" si="999"/>
        <v>54400.05999999999</v>
      </c>
      <c r="U3401" s="15" t="str">
        <f>C3401</f>
        <v>PREL.  RIMBORSO SPESE GIGI DICEMBRE 2023</v>
      </c>
    </row>
    <row r="3402" spans="1:21" ht="16.8" customHeight="1" x14ac:dyDescent="0.35">
      <c r="A3402" s="15"/>
      <c r="B3402" s="15"/>
      <c r="C3402" s="15" t="s">
        <v>255</v>
      </c>
      <c r="D3402" s="16"/>
      <c r="E3402" s="16"/>
      <c r="F3402" s="16">
        <v>412.5</v>
      </c>
      <c r="G3402" s="16"/>
      <c r="H3402" s="16"/>
      <c r="I3402" s="4"/>
      <c r="J3402" s="14"/>
      <c r="K3402" s="16" t="s">
        <v>271</v>
      </c>
      <c r="L3402" s="16">
        <v>1050</v>
      </c>
      <c r="M3402" s="30" t="s">
        <v>198</v>
      </c>
      <c r="N3402" s="16">
        <v>100</v>
      </c>
      <c r="O3402" s="16"/>
      <c r="P3402" s="18"/>
      <c r="Q3402" s="14"/>
      <c r="R3402" s="18">
        <v>0</v>
      </c>
      <c r="S3402" s="16">
        <v>0</v>
      </c>
      <c r="T3402" s="18">
        <f t="shared" si="999"/>
        <v>54400.05999999999</v>
      </c>
      <c r="U3402" s="15"/>
    </row>
    <row r="3403" spans="1:21" ht="16.8" customHeight="1" x14ac:dyDescent="0.35">
      <c r="A3403" s="15"/>
      <c r="B3403" s="15"/>
      <c r="C3403" s="15" t="s">
        <v>116</v>
      </c>
      <c r="D3403" s="16"/>
      <c r="E3403" s="16"/>
      <c r="F3403" s="16">
        <v>0</v>
      </c>
      <c r="G3403" s="16"/>
      <c r="H3403" s="16">
        <v>0</v>
      </c>
      <c r="I3403" s="4"/>
      <c r="J3403" s="14"/>
      <c r="K3403" s="16"/>
      <c r="L3403" s="16">
        <v>0</v>
      </c>
      <c r="M3403" s="3" t="s">
        <v>199</v>
      </c>
      <c r="N3403" s="16">
        <v>100</v>
      </c>
      <c r="O3403" s="16"/>
      <c r="P3403" s="18"/>
      <c r="Q3403" s="14"/>
      <c r="R3403" s="18">
        <v>0</v>
      </c>
      <c r="S3403" s="16">
        <v>0</v>
      </c>
      <c r="T3403" s="18">
        <f t="shared" si="999"/>
        <v>54400.05999999999</v>
      </c>
      <c r="U3403" s="15"/>
    </row>
    <row r="3404" spans="1:21" ht="16.8" customHeight="1" x14ac:dyDescent="0.35">
      <c r="A3404" s="15"/>
      <c r="B3404" s="15"/>
      <c r="C3404" s="15" t="s">
        <v>116</v>
      </c>
      <c r="D3404" s="16"/>
      <c r="E3404" s="16"/>
      <c r="F3404" s="16">
        <v>0</v>
      </c>
      <c r="G3404" s="16"/>
      <c r="H3404" s="16"/>
      <c r="I3404" s="4"/>
      <c r="J3404" s="14"/>
      <c r="K3404" s="16"/>
      <c r="L3404" s="16">
        <v>0</v>
      </c>
      <c r="M3404" s="16"/>
      <c r="N3404" s="16">
        <v>0</v>
      </c>
      <c r="O3404" s="16"/>
      <c r="P3404" s="18"/>
      <c r="Q3404" s="14"/>
      <c r="R3404" s="18">
        <v>0</v>
      </c>
      <c r="S3404" s="16">
        <v>0</v>
      </c>
      <c r="T3404" s="18">
        <f t="shared" si="999"/>
        <v>54400.05999999999</v>
      </c>
      <c r="U3404" s="15"/>
    </row>
    <row r="3405" spans="1:21" ht="16.8" customHeight="1" x14ac:dyDescent="0.35">
      <c r="A3405" s="15"/>
      <c r="B3405" s="15"/>
      <c r="C3405" s="15" t="s">
        <v>116</v>
      </c>
      <c r="D3405" s="16"/>
      <c r="E3405" s="16"/>
      <c r="F3405" s="16">
        <v>0</v>
      </c>
      <c r="G3405" s="16">
        <v>0</v>
      </c>
      <c r="H3405" s="16"/>
      <c r="I3405" s="4"/>
      <c r="J3405" s="14"/>
      <c r="K3405" s="17" t="s">
        <v>68</v>
      </c>
      <c r="L3405" s="51">
        <f>AI3414</f>
        <v>0</v>
      </c>
      <c r="M3405" s="16"/>
      <c r="N3405" s="16"/>
      <c r="O3405" s="16"/>
      <c r="P3405" s="18"/>
      <c r="Q3405" s="14"/>
      <c r="R3405" s="18">
        <v>0</v>
      </c>
      <c r="S3405" s="16">
        <v>0</v>
      </c>
      <c r="T3405" s="18">
        <f t="shared" si="999"/>
        <v>54400.05999999999</v>
      </c>
      <c r="U3405" s="15"/>
    </row>
    <row r="3406" spans="1:21" ht="16.8" customHeight="1" x14ac:dyDescent="0.35">
      <c r="A3406" s="15"/>
      <c r="B3406" s="15"/>
      <c r="C3406" s="68" t="s">
        <v>116</v>
      </c>
      <c r="D3406" s="16"/>
      <c r="E3406" s="16"/>
      <c r="F3406" s="16">
        <v>0</v>
      </c>
      <c r="G3406" s="16"/>
      <c r="H3406" s="16"/>
      <c r="I3406" s="4"/>
      <c r="J3406" s="14"/>
      <c r="K3406" s="17" t="s">
        <v>119</v>
      </c>
      <c r="L3406" s="16">
        <f>SUM(L3393:L3405)</f>
        <v>4564.5200000000004</v>
      </c>
      <c r="M3406" s="16"/>
      <c r="N3406" s="16"/>
      <c r="O3406" s="16"/>
      <c r="P3406" s="18"/>
      <c r="Q3406" s="14"/>
      <c r="R3406" s="18">
        <v>0</v>
      </c>
      <c r="S3406" s="16"/>
      <c r="T3406" s="18">
        <f t="shared" si="999"/>
        <v>54400.05999999999</v>
      </c>
      <c r="U3406" s="15"/>
    </row>
    <row r="3407" spans="1:21" ht="16.8" customHeight="1" x14ac:dyDescent="0.35">
      <c r="A3407" s="15"/>
      <c r="B3407" s="15"/>
      <c r="C3407" s="15" t="s">
        <v>175</v>
      </c>
      <c r="D3407" s="16"/>
      <c r="E3407" s="16"/>
      <c r="F3407" s="16">
        <v>22330.86</v>
      </c>
      <c r="G3407" s="85">
        <f>F3397</f>
        <v>0</v>
      </c>
      <c r="H3407" s="16"/>
      <c r="I3407" s="4"/>
      <c r="J3407" s="14"/>
      <c r="K3407" s="17" t="s">
        <v>93</v>
      </c>
      <c r="L3407" s="16">
        <f>SUM(N3394:N3407)</f>
        <v>2593.5</v>
      </c>
      <c r="M3407" s="44"/>
      <c r="N3407" s="16"/>
      <c r="O3407" s="16"/>
      <c r="P3407" s="18"/>
      <c r="Q3407" s="14"/>
      <c r="R3407" s="18">
        <v>0</v>
      </c>
      <c r="S3407" s="16"/>
      <c r="T3407" s="18">
        <f t="shared" si="999"/>
        <v>54400.05999999999</v>
      </c>
      <c r="U3407" s="15"/>
    </row>
    <row r="3408" spans="1:21" ht="16.8" customHeight="1" x14ac:dyDescent="0.35">
      <c r="A3408" s="15"/>
      <c r="B3408" s="15"/>
      <c r="C3408" s="47" t="s">
        <v>120</v>
      </c>
      <c r="D3408" s="16"/>
      <c r="E3408" s="16"/>
      <c r="F3408" s="16">
        <v>0</v>
      </c>
      <c r="G3408" s="1">
        <f>F3398</f>
        <v>0</v>
      </c>
      <c r="H3408" s="16">
        <f>G3408-D3299-D3300-D3302</f>
        <v>-3818.66</v>
      </c>
      <c r="I3408" s="4"/>
      <c r="J3408" s="14"/>
      <c r="K3408" s="53">
        <f>A3357</f>
        <v>45362</v>
      </c>
      <c r="L3408" s="3">
        <f>D3357+D3358-E3362+D3359-E3359+D3362-E3357+B3360</f>
        <v>49112.87</v>
      </c>
      <c r="M3408" s="3"/>
      <c r="N3408" s="3"/>
      <c r="O3408" s="16"/>
      <c r="P3408" s="18"/>
      <c r="Q3408" s="14"/>
      <c r="R3408" s="18"/>
      <c r="S3408" s="16"/>
      <c r="T3408" s="18">
        <f t="shared" si="999"/>
        <v>54400.05999999999</v>
      </c>
      <c r="U3408" s="15"/>
    </row>
    <row r="3409" spans="1:21" ht="16.8" customHeight="1" x14ac:dyDescent="0.35">
      <c r="A3409" s="15"/>
      <c r="B3409" s="15"/>
      <c r="C3409" s="15" t="s">
        <v>121</v>
      </c>
      <c r="D3409" s="16"/>
      <c r="E3409" s="16">
        <v>0</v>
      </c>
      <c r="F3409" s="16">
        <v>0</v>
      </c>
      <c r="G3409" s="16">
        <v>0</v>
      </c>
      <c r="H3409" s="16"/>
      <c r="I3409" s="4"/>
      <c r="J3409" s="14"/>
      <c r="K3409" s="17"/>
      <c r="L3409" s="16"/>
      <c r="M3409" s="16"/>
      <c r="N3409" s="16"/>
      <c r="O3409" s="16"/>
      <c r="P3409" s="18"/>
      <c r="Q3409" s="14"/>
      <c r="R3409" s="18"/>
      <c r="S3409" s="16">
        <f>G3409</f>
        <v>0</v>
      </c>
      <c r="T3409" s="18">
        <f t="shared" si="999"/>
        <v>54400.05999999999</v>
      </c>
      <c r="U3409" s="15" t="str">
        <f>C3409</f>
        <v>Spese manutenzione auto</v>
      </c>
    </row>
    <row r="3410" spans="1:21" ht="16.8" customHeight="1" x14ac:dyDescent="0.35">
      <c r="A3410" s="15"/>
      <c r="B3410" s="15"/>
      <c r="C3410" s="15" t="s">
        <v>122</v>
      </c>
      <c r="D3410" s="16">
        <v>0</v>
      </c>
      <c r="E3410" s="16"/>
      <c r="F3410" s="16">
        <v>0</v>
      </c>
      <c r="G3410" s="16">
        <v>0</v>
      </c>
      <c r="H3410" s="16"/>
      <c r="I3410" s="4"/>
      <c r="J3410" s="14"/>
      <c r="K3410" s="17"/>
      <c r="L3410" s="16">
        <v>0</v>
      </c>
      <c r="M3410" s="16"/>
      <c r="N3410" s="16"/>
      <c r="O3410" s="16"/>
      <c r="P3410" s="18"/>
      <c r="Q3410" s="14"/>
      <c r="R3410" s="18"/>
      <c r="S3410" s="16">
        <v>0</v>
      </c>
      <c r="T3410" s="18">
        <f t="shared" si="999"/>
        <v>54400.05999999999</v>
      </c>
      <c r="U3410" s="15" t="str">
        <f>C3410</f>
        <v>Spese alberghi etc</v>
      </c>
    </row>
    <row r="3411" spans="1:21" ht="16.8" customHeight="1" x14ac:dyDescent="0.35">
      <c r="A3411" s="15"/>
      <c r="B3411" s="15"/>
      <c r="C3411" s="15"/>
      <c r="D3411" s="16">
        <f>SUM(G3409:G3411)</f>
        <v>0</v>
      </c>
      <c r="E3411" s="16">
        <v>0</v>
      </c>
      <c r="F3411" s="16"/>
      <c r="G3411" s="16">
        <v>0</v>
      </c>
      <c r="H3411" s="16"/>
      <c r="I3411" s="4"/>
      <c r="J3411" s="14"/>
      <c r="K3411" s="6" t="s">
        <v>123</v>
      </c>
      <c r="L3411" s="3">
        <f>SUM(L3391:L3405)+N3390+L3407+L3408</f>
        <v>110670.95</v>
      </c>
      <c r="M3411" s="3">
        <f>SUM(O3360:O3379)+N3389</f>
        <v>55489.090000000011</v>
      </c>
      <c r="N3411" s="16"/>
      <c r="O3411" s="16"/>
      <c r="P3411" s="18"/>
      <c r="Q3411" s="14"/>
      <c r="R3411" s="18"/>
      <c r="S3411" s="16">
        <v>0</v>
      </c>
      <c r="T3411" s="18">
        <f t="shared" si="999"/>
        <v>54400.05999999999</v>
      </c>
      <c r="U3411" s="15"/>
    </row>
    <row r="3412" spans="1:21" ht="16.8" customHeight="1" x14ac:dyDescent="0.35">
      <c r="A3412" s="15"/>
      <c r="B3412" s="15"/>
      <c r="C3412" s="64" t="s">
        <v>273</v>
      </c>
      <c r="D3412" s="16"/>
      <c r="E3412" s="16">
        <v>0</v>
      </c>
      <c r="F3412" s="16"/>
      <c r="G3412" s="16">
        <v>9</v>
      </c>
      <c r="H3412" s="16">
        <v>0</v>
      </c>
      <c r="I3412" s="84">
        <f>I3414-I3363</f>
        <v>-42142.950000000012</v>
      </c>
      <c r="J3412" s="14"/>
      <c r="K3412" s="6" t="s">
        <v>124</v>
      </c>
      <c r="L3412" s="3">
        <f>L3411-M3411</f>
        <v>55181.859999999986</v>
      </c>
      <c r="M3412" s="16"/>
      <c r="N3412" s="16"/>
      <c r="O3412" s="16"/>
      <c r="P3412" s="18"/>
      <c r="Q3412" s="14"/>
      <c r="R3412" s="18"/>
      <c r="S3412" s="16">
        <v>0</v>
      </c>
      <c r="T3412" s="18">
        <f t="shared" si="999"/>
        <v>54400.05999999999</v>
      </c>
      <c r="U3412" s="15"/>
    </row>
    <row r="3413" spans="1:21" ht="16.8" customHeight="1" x14ac:dyDescent="0.35">
      <c r="A3413" s="15"/>
      <c r="B3413" s="15"/>
      <c r="C3413" s="64" t="s">
        <v>148</v>
      </c>
      <c r="D3413" s="16"/>
      <c r="E3413" s="16"/>
      <c r="F3413" s="16"/>
      <c r="G3413" s="16">
        <v>0</v>
      </c>
      <c r="H3413" s="16">
        <v>0</v>
      </c>
      <c r="I3413" s="4"/>
      <c r="J3413" s="14"/>
      <c r="K3413" s="6" t="s">
        <v>35</v>
      </c>
      <c r="L3413" s="55">
        <f>D3414+E3414+A3414+B3414+B3361</f>
        <v>31614.90000000002</v>
      </c>
      <c r="M3413" s="16"/>
      <c r="N3413" s="16"/>
      <c r="O3413" s="56"/>
      <c r="P3413" s="18"/>
      <c r="Q3413" s="14"/>
      <c r="R3413" s="18"/>
      <c r="S3413" s="16">
        <v>0</v>
      </c>
      <c r="T3413" s="18">
        <f t="shared" si="999"/>
        <v>54400.05999999999</v>
      </c>
      <c r="U3413" s="15"/>
    </row>
    <row r="3414" spans="1:21" ht="16.8" customHeight="1" x14ac:dyDescent="0.35">
      <c r="A3414" s="92">
        <f>D3359-D3361+A3353-E3359-G3413</f>
        <v>-235.47999999999229</v>
      </c>
      <c r="B3414" s="44">
        <f>D3362-D3364+B3353</f>
        <v>1588.41</v>
      </c>
      <c r="C3414" s="57" t="s">
        <v>127</v>
      </c>
      <c r="D3414" s="44">
        <f>D3357-D3360-E3357+D3353</f>
        <v>21904.53000000001</v>
      </c>
      <c r="E3414" s="44">
        <f>D3358-D3363+E3353</f>
        <v>7546.17</v>
      </c>
      <c r="F3414" s="72">
        <f>D3360+D3361+D3363+F3353-E3361</f>
        <v>17238.019999999997</v>
      </c>
      <c r="G3414" s="81">
        <f>D3360+D3361-E3361+D3363+G3353</f>
        <v>17238.019999999997</v>
      </c>
      <c r="H3414" s="44">
        <f>G3408+G3407+H3353</f>
        <v>53328.490000000005</v>
      </c>
      <c r="I3414" s="79">
        <f>G3414-H3414</f>
        <v>-36090.470000000008</v>
      </c>
      <c r="J3414" s="58"/>
      <c r="K3414" s="6" t="s">
        <v>128</v>
      </c>
      <c r="L3414" s="3">
        <f>L3412-L3413</f>
        <v>23566.959999999966</v>
      </c>
      <c r="M3414" s="27" t="s">
        <v>168</v>
      </c>
      <c r="N3414" s="27">
        <f>O3414-L3413</f>
        <v>-1206.5400000000191</v>
      </c>
      <c r="O3414" s="44">
        <f>Z3414+AU3414+N3390+SUM(L3393:L3404)+SUM(N3394:N3404)+L3408-D3360-D3363-D3359+E3361</f>
        <v>30408.36</v>
      </c>
      <c r="P3414" s="18"/>
      <c r="Q3414" s="58"/>
      <c r="R3414" s="59"/>
      <c r="S3414" s="44">
        <v>0</v>
      </c>
      <c r="T3414" s="59">
        <f t="shared" si="999"/>
        <v>54400.05999999999</v>
      </c>
      <c r="U3414" s="57"/>
    </row>
    <row r="3417" spans="1:21" ht="16.8" customHeight="1" x14ac:dyDescent="0.35">
      <c r="A3417" s="2" t="s">
        <v>0</v>
      </c>
      <c r="B3417" s="2"/>
      <c r="C3417" s="2" t="s">
        <v>2</v>
      </c>
      <c r="D3417" s="3" t="s">
        <v>3</v>
      </c>
      <c r="E3417" s="3" t="s">
        <v>4</v>
      </c>
      <c r="F3417" s="3" t="s">
        <v>5</v>
      </c>
      <c r="G3417" s="3" t="s">
        <v>6</v>
      </c>
      <c r="H3417" s="102" t="s">
        <v>24</v>
      </c>
      <c r="I3417" s="76"/>
      <c r="J3417" s="5" t="s">
        <v>0</v>
      </c>
      <c r="K3417" s="6" t="s">
        <v>2</v>
      </c>
      <c r="L3417" s="3" t="s">
        <v>8</v>
      </c>
      <c r="M3417" s="3" t="s">
        <v>9</v>
      </c>
      <c r="N3417" s="3" t="s">
        <v>10</v>
      </c>
      <c r="O3417" s="3" t="s">
        <v>11</v>
      </c>
      <c r="P3417" s="3" t="s">
        <v>12</v>
      </c>
      <c r="Q3417" s="5" t="s">
        <v>0</v>
      </c>
      <c r="R3417" s="3" t="s">
        <v>8</v>
      </c>
      <c r="S3417" s="3" t="s">
        <v>9</v>
      </c>
      <c r="T3417" s="3" t="s">
        <v>13</v>
      </c>
      <c r="U3417" s="2" t="s">
        <v>14</v>
      </c>
    </row>
    <row r="3418" spans="1:21" ht="16.8" customHeight="1" x14ac:dyDescent="0.35">
      <c r="A3418" s="14">
        <v>45363</v>
      </c>
      <c r="B3418" s="15" t="s">
        <v>173</v>
      </c>
      <c r="C3418" s="15" t="s">
        <v>174</v>
      </c>
      <c r="D3418" s="16">
        <v>13102.49</v>
      </c>
      <c r="E3418" s="16">
        <v>313.69</v>
      </c>
      <c r="F3418" s="16"/>
      <c r="G3418" s="16"/>
      <c r="H3418" s="103"/>
      <c r="I3418" s="4"/>
      <c r="J3418" s="14">
        <f>A3418</f>
        <v>45363</v>
      </c>
      <c r="K3418" s="17" t="s">
        <v>24</v>
      </c>
      <c r="L3418" s="16">
        <f>D3421+D3424+D3422+D3425</f>
        <v>3719.95</v>
      </c>
      <c r="M3418" s="16"/>
      <c r="N3418" s="82">
        <f>L3418+L3419-M3419</f>
        <v>4531.6399999999994</v>
      </c>
      <c r="O3418" s="80">
        <f>D3421+D3424+D3422-E3422-E3421+O3357</f>
        <v>24601.16</v>
      </c>
      <c r="P3418" s="18"/>
      <c r="Q3418" s="14">
        <f>J3418</f>
        <v>45363</v>
      </c>
      <c r="R3418" s="18"/>
      <c r="S3418" s="16"/>
      <c r="T3418" s="18">
        <f>T3414</f>
        <v>54400.05999999999</v>
      </c>
      <c r="U3418" s="15"/>
    </row>
    <row r="3419" spans="1:21" ht="16.8" customHeight="1" x14ac:dyDescent="0.35">
      <c r="A3419" s="15"/>
      <c r="B3419" s="15"/>
      <c r="C3419" s="15" t="s">
        <v>176</v>
      </c>
      <c r="D3419" s="16">
        <v>0</v>
      </c>
      <c r="E3419" s="16"/>
      <c r="F3419" s="16"/>
      <c r="G3419" s="16"/>
      <c r="H3419" s="103" t="s">
        <v>34</v>
      </c>
      <c r="I3419" s="4"/>
      <c r="J3419" s="14"/>
      <c r="K3419" s="17" t="s">
        <v>274</v>
      </c>
      <c r="L3419" s="16">
        <v>811.69</v>
      </c>
      <c r="M3419" s="16">
        <f>E3422</f>
        <v>0</v>
      </c>
      <c r="N3419" s="16"/>
      <c r="O3419" s="16"/>
      <c r="P3419" s="18"/>
      <c r="Q3419" s="14"/>
      <c r="R3419" s="18"/>
      <c r="S3419" s="16"/>
      <c r="T3419" s="18">
        <f t="shared" ref="T3419:T3450" si="1000">(R3419-S3419)+T3418</f>
        <v>54400.05999999999</v>
      </c>
      <c r="U3419" s="15"/>
    </row>
    <row r="3420" spans="1:21" ht="16.8" customHeight="1" x14ac:dyDescent="0.35">
      <c r="A3420" s="15"/>
      <c r="B3420" s="15"/>
      <c r="C3420" s="15" t="s">
        <v>177</v>
      </c>
      <c r="D3420" s="16">
        <v>16982.8</v>
      </c>
      <c r="E3420" s="16">
        <v>1830</v>
      </c>
      <c r="F3420" s="16"/>
      <c r="G3420" s="16"/>
      <c r="H3420" s="103">
        <f>D3421+H3359</f>
        <v>4262.53</v>
      </c>
      <c r="I3420" s="4"/>
      <c r="J3420" s="14"/>
      <c r="K3420" s="17" t="s">
        <v>35</v>
      </c>
      <c r="L3420" s="16">
        <f>D3418+D3419+D3420+D3423-D3421-D3422-D3424-D3425-E3420-E3418+B3421</f>
        <v>24279.15</v>
      </c>
      <c r="M3420" s="16">
        <v>0</v>
      </c>
      <c r="N3420" s="16"/>
      <c r="O3420" s="16">
        <v>0</v>
      </c>
      <c r="P3420" s="18"/>
      <c r="Q3420" s="14"/>
      <c r="R3420" s="18"/>
      <c r="S3420" s="16"/>
      <c r="T3420" s="18">
        <f t="shared" si="1000"/>
        <v>54400.05999999999</v>
      </c>
      <c r="U3420" s="15"/>
    </row>
    <row r="3421" spans="1:21" ht="16.8" customHeight="1" x14ac:dyDescent="0.35">
      <c r="A3421" s="15"/>
      <c r="B3421" s="15">
        <v>0</v>
      </c>
      <c r="C3421" s="15" t="s">
        <v>178</v>
      </c>
      <c r="D3421" s="16">
        <v>1147.78</v>
      </c>
      <c r="E3421" s="16"/>
      <c r="F3421" s="16">
        <v>0</v>
      </c>
      <c r="G3421" s="16"/>
      <c r="H3421" s="103" t="s">
        <v>40</v>
      </c>
      <c r="I3421" s="4"/>
      <c r="J3421" s="14"/>
      <c r="K3421" s="17" t="str">
        <f>C3460</f>
        <v>TASSE</v>
      </c>
      <c r="L3421" s="16"/>
      <c r="M3421" s="16">
        <f>10*(L3418+L3419-M3419)/100</f>
        <v>453.16399999999993</v>
      </c>
      <c r="N3421" s="16">
        <f>G3460</f>
        <v>0</v>
      </c>
      <c r="O3421" s="16">
        <f t="shared" ref="O3421:O3440" si="1001">O3360+M3421-N3421</f>
        <v>21479.700000000004</v>
      </c>
      <c r="P3421" s="18">
        <f t="shared" ref="P3421:P3440" si="1002">P3360+M3421</f>
        <v>2610.7999999999997</v>
      </c>
      <c r="Q3421" s="14"/>
      <c r="R3421" s="18"/>
      <c r="S3421" s="16"/>
      <c r="T3421" s="18">
        <f t="shared" si="1000"/>
        <v>54400.05999999999</v>
      </c>
      <c r="U3421" s="15"/>
    </row>
    <row r="3422" spans="1:21" ht="16.8" customHeight="1" x14ac:dyDescent="0.35">
      <c r="A3422" s="15"/>
      <c r="B3422" s="16">
        <f>B3421+B3361</f>
        <v>811.27</v>
      </c>
      <c r="C3422" s="15" t="s">
        <v>179</v>
      </c>
      <c r="D3422" s="16">
        <v>2556.84</v>
      </c>
      <c r="E3422" s="16">
        <v>0</v>
      </c>
      <c r="F3422" s="16"/>
      <c r="G3422" s="16"/>
      <c r="H3422" s="103">
        <f>D3422+H3361</f>
        <v>9313.23</v>
      </c>
      <c r="I3422" s="4"/>
      <c r="J3422" s="14"/>
      <c r="K3422" s="17" t="str">
        <f>C3430</f>
        <v>TOT. PAG. PRODUTTORI</v>
      </c>
      <c r="L3422" s="16"/>
      <c r="M3422" s="16">
        <f>8.37*(L3418+L3419-M3419)/100</f>
        <v>379.29826799999989</v>
      </c>
      <c r="N3422" s="16">
        <f>D3430</f>
        <v>0</v>
      </c>
      <c r="O3422" s="16">
        <f t="shared" si="1001"/>
        <v>-24406.930400000005</v>
      </c>
      <c r="P3422" s="18">
        <f t="shared" si="1002"/>
        <v>2185.2395999999999</v>
      </c>
      <c r="Q3422" s="14"/>
      <c r="R3422" s="18"/>
      <c r="S3422" s="16"/>
      <c r="T3422" s="18">
        <f t="shared" si="1000"/>
        <v>54400.05999999999</v>
      </c>
      <c r="U3422" s="15"/>
    </row>
    <row r="3423" spans="1:21" ht="16.8" customHeight="1" x14ac:dyDescent="0.35">
      <c r="A3423" s="15"/>
      <c r="B3423" s="15"/>
      <c r="C3423" s="15" t="s">
        <v>180</v>
      </c>
      <c r="D3423" s="16">
        <v>57.5</v>
      </c>
      <c r="E3423" s="16">
        <v>0</v>
      </c>
      <c r="F3423" s="16"/>
      <c r="G3423" s="16"/>
      <c r="H3423" s="103" t="s">
        <v>44</v>
      </c>
      <c r="I3423" s="77" t="s">
        <v>181</v>
      </c>
      <c r="J3423" s="14"/>
      <c r="K3423" s="15" t="str">
        <f>C3447</f>
        <v>TOT. PAG. IMPIEGATE</v>
      </c>
      <c r="L3423" s="16"/>
      <c r="M3423" s="16">
        <f>15.35*(L3418+L3419-M3419)/100</f>
        <v>695.60673999999983</v>
      </c>
      <c r="N3423" s="16">
        <f>D3447</f>
        <v>0</v>
      </c>
      <c r="O3423" s="16">
        <f t="shared" si="1001"/>
        <v>-6909.4120000000003</v>
      </c>
      <c r="P3423" s="18">
        <f t="shared" si="1002"/>
        <v>4007.5779999999991</v>
      </c>
      <c r="Q3423" s="14"/>
      <c r="R3423" s="18"/>
      <c r="S3423" s="16"/>
      <c r="T3423" s="18">
        <f t="shared" si="1000"/>
        <v>54400.05999999999</v>
      </c>
      <c r="U3423" s="15"/>
    </row>
    <row r="3424" spans="1:21" ht="16.8" customHeight="1" x14ac:dyDescent="0.35">
      <c r="A3424" s="15"/>
      <c r="B3424" s="15" t="s">
        <v>42</v>
      </c>
      <c r="C3424" s="15" t="s">
        <v>182</v>
      </c>
      <c r="D3424" s="16">
        <v>0</v>
      </c>
      <c r="E3424" s="16"/>
      <c r="F3424" s="16"/>
      <c r="G3424" s="16"/>
      <c r="H3424" s="103">
        <f>D3424+H3363</f>
        <v>23.73</v>
      </c>
      <c r="I3424" s="78">
        <f>D3421+D3422-E3422+D3424</f>
        <v>3704.62</v>
      </c>
      <c r="J3424" s="14"/>
      <c r="K3424" s="15" t="s">
        <v>45</v>
      </c>
      <c r="L3424" s="16"/>
      <c r="M3424" s="16">
        <f>2.6*(L3418+L3419-M3419)/100</f>
        <v>117.82263999999999</v>
      </c>
      <c r="N3424" s="16">
        <f>D3435</f>
        <v>0</v>
      </c>
      <c r="O3424" s="16">
        <f t="shared" si="1001"/>
        <v>5670.0080000000007</v>
      </c>
      <c r="P3424" s="18">
        <f t="shared" si="1002"/>
        <v>678.80799999999999</v>
      </c>
      <c r="Q3424" s="14"/>
      <c r="R3424" s="18"/>
      <c r="S3424" s="16"/>
      <c r="T3424" s="18">
        <f t="shared" si="1000"/>
        <v>54400.05999999999</v>
      </c>
      <c r="U3424" s="15"/>
    </row>
    <row r="3425" spans="1:21" ht="16.8" customHeight="1" x14ac:dyDescent="0.35">
      <c r="A3425" s="15"/>
      <c r="B3425" s="15"/>
      <c r="C3425" s="15" t="s">
        <v>183</v>
      </c>
      <c r="D3425" s="16">
        <v>15.33</v>
      </c>
      <c r="E3425" s="16"/>
      <c r="F3425" s="16"/>
      <c r="G3425" s="16">
        <v>0</v>
      </c>
      <c r="H3425" s="103" t="s">
        <v>49</v>
      </c>
      <c r="I3425" s="4"/>
      <c r="J3425" s="14"/>
      <c r="K3425" s="15" t="s">
        <v>47</v>
      </c>
      <c r="L3425" s="16"/>
      <c r="M3425" s="16">
        <f>2.6*(L3418+L3419-M3419)/100</f>
        <v>117.82263999999999</v>
      </c>
      <c r="N3425" s="16">
        <f>G3436+H3436</f>
        <v>0</v>
      </c>
      <c r="O3425" s="16">
        <f t="shared" si="1001"/>
        <v>5411.7980000000016</v>
      </c>
      <c r="P3425" s="18">
        <f t="shared" si="1002"/>
        <v>678.80799999999999</v>
      </c>
      <c r="Q3425" s="14"/>
      <c r="R3425" s="18"/>
      <c r="S3425" s="16">
        <f>G3425</f>
        <v>0</v>
      </c>
      <c r="T3425" s="18">
        <f t="shared" si="1000"/>
        <v>54400.05999999999</v>
      </c>
      <c r="U3425" s="15" t="str">
        <f>C3425</f>
        <v>Provvigioni TUTELA LEGALE</v>
      </c>
    </row>
    <row r="3426" spans="1:21" ht="16.8" customHeight="1" x14ac:dyDescent="0.35">
      <c r="A3426" s="15"/>
      <c r="B3426" s="15"/>
      <c r="C3426" s="15" t="s">
        <v>184</v>
      </c>
      <c r="D3426" s="16"/>
      <c r="E3426" s="16"/>
      <c r="F3426" s="16"/>
      <c r="G3426" s="16">
        <v>0</v>
      </c>
      <c r="H3426" s="103">
        <f>D3425+H3365</f>
        <v>695.15000000000009</v>
      </c>
      <c r="I3426" s="4"/>
      <c r="J3426" s="14"/>
      <c r="K3426" s="15" t="s">
        <v>50</v>
      </c>
      <c r="L3426" s="16"/>
      <c r="M3426" s="16">
        <f>0.46*(L3418+L3419-M3419)/100</f>
        <v>20.845544</v>
      </c>
      <c r="N3426" s="16">
        <f>G3440</f>
        <v>0</v>
      </c>
      <c r="O3426" s="16">
        <f t="shared" si="1001"/>
        <v>1003.1568</v>
      </c>
      <c r="P3426" s="18">
        <f t="shared" si="1002"/>
        <v>120.0968</v>
      </c>
      <c r="Q3426" s="14"/>
      <c r="R3426" s="18"/>
      <c r="S3426" s="16">
        <f>G3426</f>
        <v>0</v>
      </c>
      <c r="T3426" s="18">
        <f t="shared" si="1000"/>
        <v>54400.05999999999</v>
      </c>
      <c r="U3426" s="15" t="str">
        <f>C3426</f>
        <v xml:space="preserve">PAG. PROVV. SILVIO CATTANEO MESE DI </v>
      </c>
    </row>
    <row r="3427" spans="1:21" ht="16.8" customHeight="1" x14ac:dyDescent="0.35">
      <c r="A3427" s="15"/>
      <c r="B3427" s="15"/>
      <c r="C3427" s="15" t="s">
        <v>185</v>
      </c>
      <c r="D3427" s="16"/>
      <c r="E3427" s="16"/>
      <c r="F3427" s="16"/>
      <c r="G3427" s="16">
        <v>0</v>
      </c>
      <c r="H3427" s="103"/>
      <c r="I3427" s="4"/>
      <c r="J3427" s="14"/>
      <c r="K3427" s="15" t="s">
        <v>52</v>
      </c>
      <c r="L3427" s="16"/>
      <c r="M3427" s="16">
        <f>0.28*(L3418+L3419-M3419)/100</f>
        <v>12.688591999999998</v>
      </c>
      <c r="N3427" s="16">
        <f>D3450</f>
        <v>0</v>
      </c>
      <c r="O3427" s="16">
        <f t="shared" si="1001"/>
        <v>610.61239999999987</v>
      </c>
      <c r="P3427" s="18">
        <f t="shared" si="1002"/>
        <v>73.102400000000003</v>
      </c>
      <c r="Q3427" s="14"/>
      <c r="R3427" s="18"/>
      <c r="S3427" s="16">
        <f>G3427</f>
        <v>0</v>
      </c>
      <c r="T3427" s="18">
        <f t="shared" si="1000"/>
        <v>54400.05999999999</v>
      </c>
      <c r="U3427" s="15" t="str">
        <f>C3427</f>
        <v>PAG. PROVV. AMICONE RENZO MESE DI</v>
      </c>
    </row>
    <row r="3428" spans="1:21" ht="16.8" customHeight="1" x14ac:dyDescent="0.35">
      <c r="A3428" s="15"/>
      <c r="B3428" s="15"/>
      <c r="C3428" s="15" t="s">
        <v>186</v>
      </c>
      <c r="D3428" s="16"/>
      <c r="E3428" s="16"/>
      <c r="F3428" s="16"/>
      <c r="G3428" s="16">
        <v>0</v>
      </c>
      <c r="H3428" s="103"/>
      <c r="I3428" s="4"/>
      <c r="J3428" s="14"/>
      <c r="K3428" s="15" t="str">
        <f>C3438</f>
        <v>Materiale pulizia</v>
      </c>
      <c r="L3428" s="16"/>
      <c r="M3428" s="16">
        <f>0.28*(L3418+L3419-M3419)/100</f>
        <v>12.688591999999998</v>
      </c>
      <c r="N3428" s="16">
        <f>G3438</f>
        <v>0</v>
      </c>
      <c r="O3428" s="16">
        <f t="shared" si="1001"/>
        <v>610.61239999999987</v>
      </c>
      <c r="P3428" s="18">
        <f t="shared" si="1002"/>
        <v>73.102400000000003</v>
      </c>
      <c r="Q3428" s="14"/>
      <c r="R3428" s="18"/>
      <c r="S3428" s="16">
        <f>G3428</f>
        <v>0</v>
      </c>
      <c r="T3428" s="18">
        <f t="shared" si="1000"/>
        <v>54400.05999999999</v>
      </c>
      <c r="U3428" s="15" t="str">
        <f>C3428</f>
        <v>PAG. PROVV. VINCENZO  DI VITO</v>
      </c>
    </row>
    <row r="3429" spans="1:21" ht="16.8" customHeight="1" x14ac:dyDescent="0.35">
      <c r="A3429" s="15"/>
      <c r="B3429" s="15"/>
      <c r="C3429" s="15" t="s">
        <v>187</v>
      </c>
      <c r="D3429" s="16"/>
      <c r="E3429" s="16"/>
      <c r="F3429" s="16"/>
      <c r="G3429" s="16">
        <v>0</v>
      </c>
      <c r="H3429" s="16"/>
      <c r="I3429" s="4"/>
      <c r="J3429" s="14"/>
      <c r="K3429" s="15" t="str">
        <f>C3441</f>
        <v>Pubblicità</v>
      </c>
      <c r="L3429" s="16"/>
      <c r="M3429" s="16">
        <f>0.28*(L3418+L3419-M3419)/100</f>
        <v>12.688591999999998</v>
      </c>
      <c r="N3429" s="16">
        <f>G3441</f>
        <v>0</v>
      </c>
      <c r="O3429" s="16">
        <f t="shared" si="1001"/>
        <v>610.61239999999987</v>
      </c>
      <c r="P3429" s="18">
        <f t="shared" si="1002"/>
        <v>73.102400000000003</v>
      </c>
      <c r="Q3429" s="14"/>
      <c r="R3429" s="18"/>
      <c r="S3429" s="16">
        <f>G3429</f>
        <v>0</v>
      </c>
      <c r="T3429" s="18">
        <f t="shared" si="1000"/>
        <v>54400.05999999999</v>
      </c>
      <c r="U3429" s="15" t="str">
        <f>C3429</f>
        <v>PAG. PROVV. FRANCESCOMARCHESOLI</v>
      </c>
    </row>
    <row r="3430" spans="1:21" ht="16.8" customHeight="1" x14ac:dyDescent="0.35">
      <c r="A3430" s="15"/>
      <c r="B3430" s="15"/>
      <c r="C3430" s="15" t="s">
        <v>55</v>
      </c>
      <c r="D3430" s="16">
        <f>SUM(G3422:G3429)+E3425+E3426+E3427+E3428+E3429</f>
        <v>0</v>
      </c>
      <c r="E3430" s="16"/>
      <c r="F3430" s="16"/>
      <c r="G3430" s="16"/>
      <c r="H3430" s="16"/>
      <c r="I3430" s="4"/>
      <c r="J3430" s="14"/>
      <c r="K3430" s="15" t="str">
        <f>C3451</f>
        <v xml:space="preserve">PAG. BOLLETTA ENEL  </v>
      </c>
      <c r="L3430" s="16"/>
      <c r="M3430" s="16">
        <f>0.46*(L3418+L3419-M3419)/100</f>
        <v>20.845544</v>
      </c>
      <c r="N3430" s="16">
        <f>G3451</f>
        <v>0</v>
      </c>
      <c r="O3430" s="16">
        <f t="shared" si="1001"/>
        <v>1003.1568</v>
      </c>
      <c r="P3430" s="18">
        <f t="shared" si="1002"/>
        <v>120.0968</v>
      </c>
      <c r="Q3430" s="14"/>
      <c r="R3430" s="18"/>
      <c r="S3430" s="16">
        <v>0</v>
      </c>
      <c r="T3430" s="18">
        <f t="shared" si="1000"/>
        <v>54400.05999999999</v>
      </c>
      <c r="U3430" s="15"/>
    </row>
    <row r="3431" spans="1:21" ht="16.8" customHeight="1" x14ac:dyDescent="0.35">
      <c r="A3431" s="15"/>
      <c r="B3431" s="15"/>
      <c r="C3431" s="15" t="s">
        <v>56</v>
      </c>
      <c r="D3431" s="16"/>
      <c r="E3431" s="16"/>
      <c r="F3431" s="16"/>
      <c r="G3431" s="16"/>
      <c r="H3431" s="16">
        <f>SUM(H3418:H3430)</f>
        <v>14294.639999999998</v>
      </c>
      <c r="I3431" s="4"/>
      <c r="J3431" s="14"/>
      <c r="K3431" s="15" t="s">
        <v>188</v>
      </c>
      <c r="L3431" s="16"/>
      <c r="M3431" s="16">
        <f>14.4*(L3418+L3419-M3419)/100</f>
        <v>652.55615999999998</v>
      </c>
      <c r="N3431" s="16">
        <f>G3452</f>
        <v>0</v>
      </c>
      <c r="O3431" s="16">
        <f t="shared" si="1001"/>
        <v>8414.4519999999993</v>
      </c>
      <c r="P3431" s="18">
        <f t="shared" si="1002"/>
        <v>3759.5520000000001</v>
      </c>
      <c r="Q3431" s="14"/>
      <c r="R3431" s="18"/>
      <c r="S3431" s="16">
        <v>0</v>
      </c>
      <c r="T3431" s="18">
        <f t="shared" si="1000"/>
        <v>54400.05999999999</v>
      </c>
      <c r="U3431" s="15"/>
    </row>
    <row r="3432" spans="1:21" ht="16.8" customHeight="1" x14ac:dyDescent="0.35">
      <c r="A3432" s="15"/>
      <c r="B3432" s="15"/>
      <c r="C3432" s="15" t="s">
        <v>57</v>
      </c>
      <c r="D3432" s="16">
        <f>E3431+G3431</f>
        <v>0</v>
      </c>
      <c r="E3432" s="16"/>
      <c r="F3432" s="16"/>
      <c r="G3432" s="16"/>
      <c r="H3432" s="16"/>
      <c r="I3432" s="4"/>
      <c r="J3432" s="14"/>
      <c r="K3432" s="15" t="str">
        <f>C3453</f>
        <v>Spese condominiali</v>
      </c>
      <c r="L3432" s="16">
        <f>D3441</f>
        <v>0</v>
      </c>
      <c r="M3432" s="16">
        <f>1.4*(L3418+L3419-M3419)/100</f>
        <v>63.442959999999985</v>
      </c>
      <c r="N3432" s="16">
        <f>G3453</f>
        <v>0</v>
      </c>
      <c r="O3432" s="16">
        <f t="shared" si="1001"/>
        <v>2480.9020000000005</v>
      </c>
      <c r="P3432" s="18">
        <f t="shared" si="1002"/>
        <v>365.51199999999994</v>
      </c>
      <c r="Q3432" s="14"/>
      <c r="R3432" s="18"/>
      <c r="S3432" s="16">
        <v>0</v>
      </c>
      <c r="T3432" s="18">
        <f t="shared" si="1000"/>
        <v>54400.05999999999</v>
      </c>
      <c r="U3432" s="15"/>
    </row>
    <row r="3433" spans="1:21" ht="16.8" customHeight="1" x14ac:dyDescent="0.35">
      <c r="A3433" s="15"/>
      <c r="B3433" s="15"/>
      <c r="C3433" s="15" t="s">
        <v>58</v>
      </c>
      <c r="D3433" s="16"/>
      <c r="E3433" s="16"/>
      <c r="F3433" s="16"/>
      <c r="G3433" s="16">
        <v>0</v>
      </c>
      <c r="H3433" s="16"/>
      <c r="I3433" s="4"/>
      <c r="J3433" s="14"/>
      <c r="K3433" s="15" t="str">
        <f>C3455</f>
        <v xml:space="preserve">RIVALSA </v>
      </c>
      <c r="L3433" s="16"/>
      <c r="M3433" s="16">
        <f>0*(L3418+L3419-M3419)/100</f>
        <v>0</v>
      </c>
      <c r="N3433" s="16">
        <f>G3455</f>
        <v>0</v>
      </c>
      <c r="O3433" s="16">
        <f t="shared" si="1001"/>
        <v>0</v>
      </c>
      <c r="P3433" s="18">
        <f t="shared" si="1002"/>
        <v>0</v>
      </c>
      <c r="Q3433" s="14"/>
      <c r="R3433" s="18"/>
      <c r="S3433" s="16">
        <f t="shared" ref="S3433:S3440" si="1003">G3433</f>
        <v>0</v>
      </c>
      <c r="T3433" s="18">
        <f t="shared" si="1000"/>
        <v>54400.05999999999</v>
      </c>
      <c r="U3433" s="15" t="str">
        <f t="shared" ref="U3433:U3443" si="1004">C3433</f>
        <v xml:space="preserve">Francobolli    </v>
      </c>
    </row>
    <row r="3434" spans="1:21" ht="16.8" customHeight="1" x14ac:dyDescent="0.35">
      <c r="A3434" s="15"/>
      <c r="B3434" s="15"/>
      <c r="C3434" s="15" t="s">
        <v>143</v>
      </c>
      <c r="D3434" s="16"/>
      <c r="E3434" s="16"/>
      <c r="F3434" s="16"/>
      <c r="G3434" s="16">
        <v>0</v>
      </c>
      <c r="H3434" s="16"/>
      <c r="I3434" s="4"/>
      <c r="J3434" s="14"/>
      <c r="K3434" s="15" t="str">
        <f>C3456</f>
        <v>COMMERCIALISTA</v>
      </c>
      <c r="L3434" s="16"/>
      <c r="M3434" s="16">
        <f>1.86*(L3418+L3419-M3419)/100</f>
        <v>84.288503999999989</v>
      </c>
      <c r="N3434" s="16">
        <f>G3456</f>
        <v>0</v>
      </c>
      <c r="O3434" s="16">
        <f t="shared" si="1001"/>
        <v>1656.4588000000008</v>
      </c>
      <c r="P3434" s="18">
        <f t="shared" si="1002"/>
        <v>485.60879999999997</v>
      </c>
      <c r="Q3434" s="14"/>
      <c r="R3434" s="18"/>
      <c r="S3434" s="16">
        <f t="shared" si="1003"/>
        <v>0</v>
      </c>
      <c r="T3434" s="18">
        <f t="shared" si="1000"/>
        <v>54400.05999999999</v>
      </c>
      <c r="U3434" s="15" t="str">
        <f t="shared" si="1004"/>
        <v xml:space="preserve">PAG. FATT. SOMMESE PETROLI </v>
      </c>
    </row>
    <row r="3435" spans="1:21" ht="16.8" customHeight="1" x14ac:dyDescent="0.35">
      <c r="A3435" s="15"/>
      <c r="B3435" s="15"/>
      <c r="C3435" s="15" t="s">
        <v>60</v>
      </c>
      <c r="D3435" s="16">
        <f>SUM(G3434:G3435)</f>
        <v>0</v>
      </c>
      <c r="E3435" s="16">
        <v>0</v>
      </c>
      <c r="F3435" s="16"/>
      <c r="G3435" s="16">
        <v>0</v>
      </c>
      <c r="H3435" s="16"/>
      <c r="I3435" s="4"/>
      <c r="J3435" s="14"/>
      <c r="K3435" s="15" t="str">
        <f>C3457</f>
        <v>CASSA PREVIDENZA  AGENTI  + QUOTA GAA</v>
      </c>
      <c r="L3435" s="16">
        <v>0</v>
      </c>
      <c r="M3435" s="16">
        <f>0.7*(L3418+L3419-M3419)/100</f>
        <v>31.721479999999993</v>
      </c>
      <c r="N3435" s="16">
        <f>G3457</f>
        <v>0</v>
      </c>
      <c r="O3435" s="16">
        <f t="shared" si="1001"/>
        <v>1526.5360000000003</v>
      </c>
      <c r="P3435" s="18">
        <f t="shared" si="1002"/>
        <v>182.75599999999997</v>
      </c>
      <c r="Q3435" s="14"/>
      <c r="R3435" s="18"/>
      <c r="S3435" s="16">
        <f t="shared" si="1003"/>
        <v>0</v>
      </c>
      <c r="T3435" s="18">
        <f t="shared" si="1000"/>
        <v>54400.05999999999</v>
      </c>
      <c r="U3435" s="15" t="str">
        <f t="shared" si="1004"/>
        <v>Benzina auto papa'</v>
      </c>
    </row>
    <row r="3436" spans="1:21" ht="16.8" customHeight="1" x14ac:dyDescent="0.35">
      <c r="A3436" s="15"/>
      <c r="B3436" s="15"/>
      <c r="C3436" s="28" t="s">
        <v>144</v>
      </c>
      <c r="D3436" s="16"/>
      <c r="E3436" s="16">
        <v>0</v>
      </c>
      <c r="F3436" s="16">
        <v>0</v>
      </c>
      <c r="G3436" s="16">
        <v>0</v>
      </c>
      <c r="H3436" s="27">
        <v>0</v>
      </c>
      <c r="I3436" s="4"/>
      <c r="J3436" s="14"/>
      <c r="K3436" s="15" t="str">
        <f>C3461</f>
        <v>PREL.  ACC. PER AMM-  GIGI</v>
      </c>
      <c r="L3436" s="16">
        <v>0</v>
      </c>
      <c r="M3436" s="16">
        <f>18.82*(L3418+L3419-M3419)/100</f>
        <v>852.85464799999988</v>
      </c>
      <c r="N3436" s="16">
        <f>G3461</f>
        <v>0</v>
      </c>
      <c r="O3436" s="16">
        <f t="shared" si="1001"/>
        <v>11876.075599999998</v>
      </c>
      <c r="P3436" s="18">
        <f t="shared" si="1002"/>
        <v>4913.5255999999999</v>
      </c>
      <c r="Q3436" s="14"/>
      <c r="R3436" s="18"/>
      <c r="S3436" s="16">
        <f t="shared" si="1003"/>
        <v>0</v>
      </c>
      <c r="T3436" s="18">
        <f t="shared" si="1000"/>
        <v>54400.05999999999</v>
      </c>
      <c r="U3436" s="15" t="str">
        <f t="shared" si="1004"/>
        <v>Spese bancarie</v>
      </c>
    </row>
    <row r="3437" spans="1:21" ht="16.8" customHeight="1" x14ac:dyDescent="0.35">
      <c r="A3437" s="15"/>
      <c r="B3437" s="15"/>
      <c r="C3437" s="15"/>
      <c r="D3437" s="16"/>
      <c r="E3437" s="16"/>
      <c r="F3437" s="16"/>
      <c r="G3437" s="16">
        <v>0</v>
      </c>
      <c r="H3437" s="27">
        <v>0</v>
      </c>
      <c r="I3437" s="4"/>
      <c r="J3437" s="14"/>
      <c r="K3437" s="15" t="str">
        <f>C3462</f>
        <v>PREL.  ACC. PER AMM-. RENZO</v>
      </c>
      <c r="L3437" s="16">
        <v>0</v>
      </c>
      <c r="M3437" s="16">
        <f>18.82*(L3418+L3419-M3419)/100</f>
        <v>852.85464799999988</v>
      </c>
      <c r="N3437" s="29">
        <f>G3462</f>
        <v>0</v>
      </c>
      <c r="O3437" s="16">
        <f t="shared" si="1001"/>
        <v>25582.045600000005</v>
      </c>
      <c r="P3437" s="18">
        <f t="shared" si="1002"/>
        <v>4913.5255999999999</v>
      </c>
      <c r="Q3437" s="14"/>
      <c r="R3437" s="18"/>
      <c r="S3437" s="16">
        <f t="shared" si="1003"/>
        <v>0</v>
      </c>
      <c r="T3437" s="18">
        <f t="shared" si="1000"/>
        <v>54400.05999999999</v>
      </c>
      <c r="U3437" s="15">
        <f t="shared" si="1004"/>
        <v>0</v>
      </c>
    </row>
    <row r="3438" spans="1:21" ht="16.8" customHeight="1" x14ac:dyDescent="0.35">
      <c r="A3438" s="15"/>
      <c r="B3438" s="15"/>
      <c r="C3438" s="28" t="s">
        <v>62</v>
      </c>
      <c r="D3438" s="16"/>
      <c r="E3438" s="16"/>
      <c r="F3438" s="16"/>
      <c r="G3438" s="16">
        <v>0</v>
      </c>
      <c r="H3438" s="16"/>
      <c r="I3438" s="4"/>
      <c r="J3438" s="14"/>
      <c r="K3438" s="15" t="str">
        <f>C3433</f>
        <v xml:space="preserve">Francobolli    </v>
      </c>
      <c r="L3438" s="16">
        <v>0</v>
      </c>
      <c r="M3438" s="16">
        <f>0.5*(L3418+L3419-M3419)/100</f>
        <v>22.658199999999997</v>
      </c>
      <c r="N3438" s="16">
        <f>G3433</f>
        <v>0</v>
      </c>
      <c r="O3438" s="16">
        <f t="shared" si="1001"/>
        <v>1090.3899999999999</v>
      </c>
      <c r="P3438" s="18">
        <f t="shared" si="1002"/>
        <v>130.54</v>
      </c>
      <c r="Q3438" s="14"/>
      <c r="R3438" s="18"/>
      <c r="S3438" s="16">
        <f t="shared" si="1003"/>
        <v>0</v>
      </c>
      <c r="T3438" s="18">
        <f t="shared" si="1000"/>
        <v>54400.05999999999</v>
      </c>
      <c r="U3438" s="15" t="str">
        <f t="shared" si="1004"/>
        <v>Materiale pulizia</v>
      </c>
    </row>
    <row r="3439" spans="1:21" ht="16.8" customHeight="1" x14ac:dyDescent="0.35">
      <c r="A3439" s="15"/>
      <c r="B3439" s="15"/>
      <c r="C3439" s="15" t="s">
        <v>63</v>
      </c>
      <c r="D3439" s="16"/>
      <c r="E3439" s="16"/>
      <c r="F3439" s="16"/>
      <c r="G3439" s="16">
        <v>0</v>
      </c>
      <c r="H3439" s="16"/>
      <c r="I3439" s="4"/>
      <c r="J3439" s="14"/>
      <c r="K3439" s="17" t="str">
        <f>C3439</f>
        <v xml:space="preserve">Assicurazioni </v>
      </c>
      <c r="L3439" s="16">
        <v>0</v>
      </c>
      <c r="M3439" s="16">
        <f>0.5*(L3418+L3419-M3419)/100</f>
        <v>22.658199999999997</v>
      </c>
      <c r="N3439" s="16">
        <f>G3439</f>
        <v>0</v>
      </c>
      <c r="O3439" s="16">
        <f t="shared" si="1001"/>
        <v>1090.3899999999999</v>
      </c>
      <c r="P3439" s="18">
        <f t="shared" si="1002"/>
        <v>130.54</v>
      </c>
      <c r="Q3439" s="14"/>
      <c r="R3439" s="18"/>
      <c r="S3439" s="16">
        <f t="shared" si="1003"/>
        <v>0</v>
      </c>
      <c r="T3439" s="18">
        <f t="shared" si="1000"/>
        <v>54400.05999999999</v>
      </c>
      <c r="U3439" s="15" t="str">
        <f t="shared" si="1004"/>
        <v xml:space="preserve">Assicurazioni </v>
      </c>
    </row>
    <row r="3440" spans="1:21" ht="16.8" customHeight="1" x14ac:dyDescent="0.35">
      <c r="A3440" s="15"/>
      <c r="B3440" s="15"/>
      <c r="C3440" s="15" t="s">
        <v>50</v>
      </c>
      <c r="D3440" s="16"/>
      <c r="E3440" s="16"/>
      <c r="F3440" s="16"/>
      <c r="G3440" s="16">
        <v>0</v>
      </c>
      <c r="H3440" s="16"/>
      <c r="I3440" s="4"/>
      <c r="J3440" s="14"/>
      <c r="K3440" s="17" t="s">
        <v>64</v>
      </c>
      <c r="L3440" s="16"/>
      <c r="M3440" s="16">
        <f>2.32*(L3418+L3419-M3419)/100</f>
        <v>105.13404799999998</v>
      </c>
      <c r="N3440" s="16">
        <f>H3474+H3473+G3472</f>
        <v>0</v>
      </c>
      <c r="O3440" s="16">
        <f t="shared" si="1001"/>
        <v>-57.284400000000034</v>
      </c>
      <c r="P3440" s="18">
        <f t="shared" si="1002"/>
        <v>605.7056</v>
      </c>
      <c r="Q3440" s="14"/>
      <c r="R3440" s="18"/>
      <c r="S3440" s="16">
        <f t="shared" si="1003"/>
        <v>0</v>
      </c>
      <c r="T3440" s="18">
        <f t="shared" si="1000"/>
        <v>54400.05999999999</v>
      </c>
      <c r="U3440" s="15" t="str">
        <f t="shared" si="1004"/>
        <v>Telepass</v>
      </c>
    </row>
    <row r="3441" spans="1:21" ht="16.8" customHeight="1" x14ac:dyDescent="0.35">
      <c r="A3441" s="15"/>
      <c r="B3441" s="15"/>
      <c r="C3441" s="28" t="s">
        <v>65</v>
      </c>
      <c r="D3441" s="16">
        <v>0</v>
      </c>
      <c r="E3441" s="16"/>
      <c r="F3441" s="16"/>
      <c r="G3441" s="16">
        <v>0</v>
      </c>
      <c r="H3441" s="16"/>
      <c r="I3441" s="4"/>
      <c r="J3441" s="14"/>
      <c r="K3441" s="17"/>
      <c r="L3441" s="16"/>
      <c r="M3441" s="16"/>
      <c r="N3441" s="16" t="s">
        <v>66</v>
      </c>
      <c r="O3441" s="16">
        <f>T3475+AO3475</f>
        <v>54400.05999999999</v>
      </c>
      <c r="P3441" s="18"/>
      <c r="Q3441" s="14"/>
      <c r="R3441" s="18"/>
      <c r="S3441" s="16">
        <v>0</v>
      </c>
      <c r="T3441" s="18">
        <f t="shared" si="1000"/>
        <v>54400.05999999999</v>
      </c>
      <c r="U3441" s="15" t="str">
        <f t="shared" si="1004"/>
        <v>Pubblicità</v>
      </c>
    </row>
    <row r="3442" spans="1:21" ht="16.8" customHeight="1" x14ac:dyDescent="0.35">
      <c r="A3442" s="15"/>
      <c r="B3442" s="66"/>
      <c r="C3442" s="15" t="s">
        <v>145</v>
      </c>
      <c r="D3442" s="67"/>
      <c r="E3442" s="16">
        <v>0</v>
      </c>
      <c r="F3442" s="16"/>
      <c r="G3442" s="16">
        <v>0</v>
      </c>
      <c r="H3442" s="16"/>
      <c r="I3442" s="4"/>
      <c r="J3442" s="14"/>
      <c r="K3442" s="17"/>
      <c r="L3442" s="16"/>
      <c r="M3442" s="16">
        <v>0</v>
      </c>
      <c r="N3442" s="16" t="s">
        <v>68</v>
      </c>
      <c r="O3442" s="31">
        <f>L3466</f>
        <v>0</v>
      </c>
      <c r="P3442" s="32">
        <f>SUM(P3421:P3440)</f>
        <v>26108</v>
      </c>
      <c r="Q3442" s="14"/>
      <c r="R3442" s="18"/>
      <c r="S3442" s="16">
        <f>G3442</f>
        <v>0</v>
      </c>
      <c r="T3442" s="18">
        <f t="shared" si="1000"/>
        <v>54400.05999999999</v>
      </c>
      <c r="U3442" s="15" t="str">
        <f t="shared" si="1004"/>
        <v xml:space="preserve">PAG. STIP.           MARZIA </v>
      </c>
    </row>
    <row r="3443" spans="1:21" ht="16.8" customHeight="1" x14ac:dyDescent="0.35">
      <c r="A3443" s="15"/>
      <c r="B3443" s="15"/>
      <c r="C3443" s="15" t="s">
        <v>147</v>
      </c>
      <c r="D3443" s="16"/>
      <c r="E3443" s="16">
        <v>0</v>
      </c>
      <c r="F3443" s="16"/>
      <c r="G3443" s="16">
        <v>0</v>
      </c>
      <c r="H3443" s="16"/>
      <c r="I3443" s="4"/>
      <c r="J3443" s="14"/>
      <c r="K3443" s="17"/>
      <c r="L3443" s="16"/>
      <c r="M3443" s="16">
        <v>0</v>
      </c>
      <c r="N3443" s="16" t="s">
        <v>70</v>
      </c>
      <c r="O3443" s="16">
        <f>SUM(L3454:L3465)+L3468</f>
        <v>21379.55</v>
      </c>
      <c r="P3443" s="33">
        <f>SUM(O3421:O3440)</f>
        <v>58743.280000000006</v>
      </c>
      <c r="Q3443" s="14"/>
      <c r="R3443" s="18"/>
      <c r="S3443" s="16">
        <f>G3443</f>
        <v>0</v>
      </c>
      <c r="T3443" s="18">
        <f t="shared" si="1000"/>
        <v>54400.05999999999</v>
      </c>
      <c r="U3443" s="15" t="str">
        <f t="shared" si="1004"/>
        <v xml:space="preserve">PAG. STIP.           DEBORAH </v>
      </c>
    </row>
    <row r="3444" spans="1:21" ht="16.8" customHeight="1" x14ac:dyDescent="0.35">
      <c r="A3444" s="15"/>
      <c r="B3444" s="15"/>
      <c r="C3444" s="15" t="s">
        <v>149</v>
      </c>
      <c r="D3444" s="16"/>
      <c r="E3444" s="16">
        <v>0</v>
      </c>
      <c r="F3444" s="16"/>
      <c r="G3444" s="16">
        <v>0</v>
      </c>
      <c r="H3444" s="16"/>
      <c r="I3444" s="4"/>
      <c r="J3444" s="14"/>
      <c r="K3444" s="17"/>
      <c r="L3444" s="16"/>
      <c r="M3444" s="16"/>
      <c r="N3444" s="16" t="s">
        <v>72</v>
      </c>
      <c r="O3444" s="34">
        <f>O3383+O3384-F3459-F3458</f>
        <v>-163.2300000000032</v>
      </c>
      <c r="P3444" s="35">
        <f>O3383+O3384+O3445-F3459-F3458-O3442-O3443</f>
        <v>-17822.830000000002</v>
      </c>
      <c r="Q3444" s="14"/>
      <c r="R3444" s="18"/>
      <c r="S3444" s="16">
        <f>G3444</f>
        <v>0</v>
      </c>
      <c r="T3444" s="18">
        <f t="shared" si="1000"/>
        <v>54400.05999999999</v>
      </c>
      <c r="U3444" s="15"/>
    </row>
    <row r="3445" spans="1:21" ht="16.8" customHeight="1" x14ac:dyDescent="0.35">
      <c r="A3445" s="15"/>
      <c r="B3445" s="15"/>
      <c r="C3445" s="15" t="s">
        <v>150</v>
      </c>
      <c r="D3445" s="16"/>
      <c r="E3445" s="16">
        <v>0</v>
      </c>
      <c r="F3445" s="16"/>
      <c r="G3445" s="16">
        <v>0</v>
      </c>
      <c r="H3445" s="16"/>
      <c r="I3445" s="4"/>
      <c r="J3445" s="14"/>
      <c r="K3445" s="6" t="s">
        <v>74</v>
      </c>
      <c r="L3445" s="3">
        <f>SUM(L3418:L3444)</f>
        <v>28810.79</v>
      </c>
      <c r="M3445" s="3">
        <f>SUM(M3418:M3444)</f>
        <v>4531.6399999999994</v>
      </c>
      <c r="N3445" s="16" t="s">
        <v>75</v>
      </c>
      <c r="O3445" s="16">
        <f>N3418-L3419</f>
        <v>3719.9499999999994</v>
      </c>
      <c r="P3445" s="18"/>
      <c r="Q3445" s="14"/>
      <c r="R3445" s="18"/>
      <c r="S3445" s="16">
        <f>G3445</f>
        <v>0</v>
      </c>
      <c r="T3445" s="18">
        <f t="shared" si="1000"/>
        <v>54400.05999999999</v>
      </c>
      <c r="U3445" s="15" t="str">
        <f>C3445</f>
        <v xml:space="preserve">PAG. STIP.           STEFANIA  BONIFICO </v>
      </c>
    </row>
    <row r="3446" spans="1:21" ht="16.8" customHeight="1" x14ac:dyDescent="0.35">
      <c r="A3446" s="15"/>
      <c r="B3446" s="15"/>
      <c r="C3446" s="15" t="s">
        <v>76</v>
      </c>
      <c r="D3446" s="16"/>
      <c r="E3446" s="16"/>
      <c r="F3446" s="16"/>
      <c r="G3446" s="16">
        <v>0</v>
      </c>
      <c r="H3446" s="16"/>
      <c r="I3446" s="4"/>
      <c r="J3446" s="14"/>
      <c r="K3446" s="6" t="s">
        <v>32</v>
      </c>
      <c r="L3446" s="3">
        <f>L3386</f>
        <v>433246.16</v>
      </c>
      <c r="M3446" s="3">
        <f>M3386</f>
        <v>401631.25999999995</v>
      </c>
      <c r="N3446" s="16" t="s">
        <v>77</v>
      </c>
      <c r="O3446" s="36">
        <f>(O3442+O3443)-(O3381+O3382)</f>
        <v>14221.529999999999</v>
      </c>
      <c r="P3446" s="37">
        <f>O3445-O3446</f>
        <v>-10501.58</v>
      </c>
      <c r="Q3446" s="14"/>
      <c r="R3446" s="18"/>
      <c r="S3446" s="16">
        <f>G3446</f>
        <v>0</v>
      </c>
      <c r="T3446" s="18">
        <f t="shared" si="1000"/>
        <v>54400.05999999999</v>
      </c>
      <c r="U3446" s="15" t="str">
        <f>C3446</f>
        <v>Pagamento contributi impiegate</v>
      </c>
    </row>
    <row r="3447" spans="1:21" ht="16.8" customHeight="1" thickBot="1" x14ac:dyDescent="0.4">
      <c r="A3447" s="15"/>
      <c r="B3447" s="15"/>
      <c r="C3447" s="15" t="s">
        <v>78</v>
      </c>
      <c r="D3447" s="16">
        <f>SUM(G3442:G3446)+SUM(E3442:E3446)</f>
        <v>0</v>
      </c>
      <c r="E3447" s="16"/>
      <c r="F3447" s="16"/>
      <c r="G3447" s="16"/>
      <c r="H3447" s="16"/>
      <c r="I3447" s="4"/>
      <c r="J3447" s="14"/>
      <c r="K3447" s="6" t="s">
        <v>79</v>
      </c>
      <c r="L3447" s="3">
        <f>L3445+L3446</f>
        <v>462056.94999999995</v>
      </c>
      <c r="M3447" s="3">
        <f>M3445+M3446</f>
        <v>406162.89999999997</v>
      </c>
      <c r="N3447" s="16" t="s">
        <v>80</v>
      </c>
      <c r="O3447" s="38">
        <f>O3444+O3445-O3446</f>
        <v>-10664.810000000003</v>
      </c>
      <c r="P3447" s="39">
        <f>O3447-O3444</f>
        <v>-10501.58</v>
      </c>
      <c r="Q3447" s="14"/>
      <c r="R3447" s="18"/>
      <c r="S3447" s="16">
        <v>0</v>
      </c>
      <c r="T3447" s="18">
        <f t="shared" si="1000"/>
        <v>54400.05999999999</v>
      </c>
      <c r="U3447" s="15"/>
    </row>
    <row r="3448" spans="1:21" ht="16.8" customHeight="1" thickTop="1" thickBot="1" x14ac:dyDescent="0.4">
      <c r="A3448" s="15"/>
      <c r="B3448" s="15"/>
      <c r="C3448" s="15" t="s">
        <v>81</v>
      </c>
      <c r="D3448" s="16"/>
      <c r="E3448" s="16"/>
      <c r="F3448" s="16"/>
      <c r="G3448" s="16">
        <v>0</v>
      </c>
      <c r="H3448" s="16"/>
      <c r="I3448" s="4"/>
      <c r="J3448" s="14"/>
      <c r="K3448" s="6" t="s">
        <v>13</v>
      </c>
      <c r="L3448" s="3">
        <f>L3447-M3447</f>
        <v>55894.049999999988</v>
      </c>
      <c r="M3448" s="40"/>
      <c r="N3448" s="29" t="s">
        <v>82</v>
      </c>
      <c r="O3448" s="41">
        <f>O3441+O3442+O3443+O3449</f>
        <v>58743.280000000006</v>
      </c>
      <c r="P3448" s="18"/>
      <c r="Q3448" s="14"/>
      <c r="R3448" s="18"/>
      <c r="S3448" s="16">
        <f>G3448</f>
        <v>0</v>
      </c>
      <c r="T3448" s="18">
        <f t="shared" si="1000"/>
        <v>54400.05999999999</v>
      </c>
      <c r="U3448" s="15" t="str">
        <f>C3448</f>
        <v>Pag. Bolletta Telecom  780820</v>
      </c>
    </row>
    <row r="3449" spans="1:21" ht="16.8" customHeight="1" thickTop="1" thickBot="1" x14ac:dyDescent="0.4">
      <c r="A3449" s="15"/>
      <c r="B3449" s="15"/>
      <c r="C3449" s="15" t="s">
        <v>83</v>
      </c>
      <c r="D3449" s="16"/>
      <c r="E3449" s="16"/>
      <c r="F3449" s="16"/>
      <c r="G3449" s="16">
        <v>0</v>
      </c>
      <c r="H3449" s="16"/>
      <c r="I3449" s="4"/>
      <c r="J3449" s="14"/>
      <c r="K3449" s="17"/>
      <c r="L3449" s="16"/>
      <c r="M3449" s="16"/>
      <c r="N3449" s="42" t="s">
        <v>84</v>
      </c>
      <c r="O3449" s="43">
        <f>P3443-O3442-O3443-O3441</f>
        <v>-17036.32999999998</v>
      </c>
      <c r="P3449" s="18"/>
      <c r="Q3449" s="14"/>
      <c r="R3449" s="18"/>
      <c r="S3449" s="16">
        <f>G3449</f>
        <v>0</v>
      </c>
      <c r="T3449" s="18">
        <f t="shared" si="1000"/>
        <v>54400.05999999999</v>
      </c>
      <c r="U3449" s="15" t="str">
        <f>C3449</f>
        <v>Pag. Bolletta Telecom 780344</v>
      </c>
    </row>
    <row r="3450" spans="1:21" ht="16.8" customHeight="1" thickTop="1" x14ac:dyDescent="0.35">
      <c r="A3450" s="15"/>
      <c r="B3450" s="15"/>
      <c r="C3450" s="15" t="s">
        <v>85</v>
      </c>
      <c r="D3450" s="16">
        <f>SUM(G3448:G3450)</f>
        <v>0</v>
      </c>
      <c r="E3450" s="16"/>
      <c r="F3450" s="16"/>
      <c r="G3450" s="16">
        <v>0</v>
      </c>
      <c r="H3450" s="16"/>
      <c r="I3450" s="4"/>
      <c r="J3450" s="14"/>
      <c r="K3450" s="6" t="s">
        <v>86</v>
      </c>
      <c r="L3450" s="3">
        <f>N3389</f>
        <v>1277.45</v>
      </c>
      <c r="M3450" s="3">
        <v>0</v>
      </c>
      <c r="N3450" s="3">
        <f>SUM(L3450:M3450)</f>
        <v>1277.45</v>
      </c>
      <c r="O3450" s="44"/>
      <c r="P3450" s="18"/>
      <c r="Q3450" s="14"/>
      <c r="R3450" s="18"/>
      <c r="S3450" s="16">
        <f>G3450</f>
        <v>0</v>
      </c>
      <c r="T3450" s="18">
        <f t="shared" si="1000"/>
        <v>54400.05999999999</v>
      </c>
      <c r="U3450" s="15" t="str">
        <f>C3450</f>
        <v>Pag. Bolletta Telecom</v>
      </c>
    </row>
    <row r="3451" spans="1:21" ht="16.8" customHeight="1" x14ac:dyDescent="0.35">
      <c r="A3451" s="15"/>
      <c r="B3451" s="15"/>
      <c r="C3451" s="15" t="s">
        <v>87</v>
      </c>
      <c r="D3451" s="16"/>
      <c r="E3451" s="16"/>
      <c r="F3451" s="16"/>
      <c r="G3451" s="16">
        <v>0</v>
      </c>
      <c r="H3451" s="16"/>
      <c r="I3451" s="4"/>
      <c r="J3451" s="14"/>
      <c r="K3451" s="6" t="s">
        <v>88</v>
      </c>
      <c r="L3451" s="3">
        <f>L3390</f>
        <v>0</v>
      </c>
      <c r="M3451" s="3">
        <f>H3458+G3458</f>
        <v>0</v>
      </c>
      <c r="N3451" s="45">
        <f>L3451+M3451</f>
        <v>0</v>
      </c>
      <c r="O3451" s="45">
        <f>BA3475+BG3475</f>
        <v>0</v>
      </c>
      <c r="P3451" s="18"/>
      <c r="Q3451" s="14"/>
      <c r="R3451" s="18"/>
      <c r="S3451" s="16">
        <f>G3451</f>
        <v>0</v>
      </c>
      <c r="T3451" s="18">
        <f t="shared" ref="T3451:T3482" si="1005">(R3451-S3451)+T3450</f>
        <v>54400.05999999999</v>
      </c>
      <c r="U3451" s="15" t="str">
        <f>C3451</f>
        <v xml:space="preserve">PAG. BOLLETTA ENEL  </v>
      </c>
    </row>
    <row r="3452" spans="1:21" ht="16.8" customHeight="1" x14ac:dyDescent="0.35">
      <c r="A3452" s="15"/>
      <c r="B3452" s="15"/>
      <c r="C3452" s="15" t="s">
        <v>89</v>
      </c>
      <c r="D3452" s="16"/>
      <c r="E3452" s="16"/>
      <c r="F3452" s="16"/>
      <c r="G3452" s="16">
        <v>0</v>
      </c>
      <c r="H3452" s="16"/>
      <c r="I3452" s="4"/>
      <c r="J3452" s="14"/>
      <c r="K3452" s="6" t="s">
        <v>90</v>
      </c>
      <c r="L3452" s="3">
        <f>T3475+Z3475+AO3475+AU3475</f>
        <v>54400.05999999999</v>
      </c>
      <c r="M3452" s="16"/>
      <c r="N3452" s="16"/>
      <c r="O3452" s="16"/>
      <c r="P3452" s="18"/>
      <c r="Q3452" s="14"/>
      <c r="R3452" s="18"/>
      <c r="S3452" s="16">
        <v>0</v>
      </c>
      <c r="T3452" s="18">
        <f t="shared" si="1005"/>
        <v>54400.05999999999</v>
      </c>
      <c r="U3452" s="15"/>
    </row>
    <row r="3453" spans="1:21" ht="16.8" customHeight="1" x14ac:dyDescent="0.35">
      <c r="A3453" s="15"/>
      <c r="B3453" s="15"/>
      <c r="C3453" s="15" t="s">
        <v>91</v>
      </c>
      <c r="D3453" s="16"/>
      <c r="E3453" s="16"/>
      <c r="F3453" s="16"/>
      <c r="G3453" s="16">
        <v>0</v>
      </c>
      <c r="H3453" s="16"/>
      <c r="I3453" s="4"/>
      <c r="J3453" s="14"/>
      <c r="K3453" s="6" t="s">
        <v>92</v>
      </c>
      <c r="L3453" s="3"/>
      <c r="M3453" s="46" t="s">
        <v>93</v>
      </c>
      <c r="N3453" s="46"/>
      <c r="O3453" s="16"/>
      <c r="P3453" s="18"/>
      <c r="Q3453" s="14"/>
      <c r="R3453" s="18"/>
      <c r="S3453" s="16">
        <f>G3453</f>
        <v>0</v>
      </c>
      <c r="T3453" s="18">
        <f t="shared" si="1005"/>
        <v>54400.05999999999</v>
      </c>
      <c r="U3453" s="15" t="str">
        <f>C3453</f>
        <v>Spese condominiali</v>
      </c>
    </row>
    <row r="3454" spans="1:21" ht="16.8" customHeight="1" x14ac:dyDescent="0.35">
      <c r="A3454" s="15"/>
      <c r="B3454" s="15"/>
      <c r="C3454" s="15" t="s">
        <v>94</v>
      </c>
      <c r="D3454" s="16">
        <f>SUM(G3448:G3453)</f>
        <v>0</v>
      </c>
      <c r="E3454" s="16"/>
      <c r="F3454" s="16"/>
      <c r="G3454" s="16"/>
      <c r="H3454" s="16"/>
      <c r="I3454" s="4"/>
      <c r="J3454" s="14"/>
      <c r="K3454" s="50" t="s">
        <v>152</v>
      </c>
      <c r="L3454" s="50">
        <v>114.5</v>
      </c>
      <c r="M3454" s="16" t="s">
        <v>26</v>
      </c>
      <c r="N3454" s="16" t="s">
        <v>27</v>
      </c>
      <c r="O3454" s="16"/>
      <c r="P3454" s="18"/>
      <c r="Q3454" s="14"/>
      <c r="R3454" s="18"/>
      <c r="S3454" s="16">
        <v>0</v>
      </c>
      <c r="T3454" s="18">
        <f t="shared" si="1005"/>
        <v>54400.05999999999</v>
      </c>
      <c r="U3454" s="15"/>
    </row>
    <row r="3455" spans="1:21" ht="16.8" customHeight="1" x14ac:dyDescent="0.35">
      <c r="A3455" s="15"/>
      <c r="B3455" s="15"/>
      <c r="C3455" s="15" t="s">
        <v>97</v>
      </c>
      <c r="D3455" s="16"/>
      <c r="E3455" s="16"/>
      <c r="F3455" s="16"/>
      <c r="G3455" s="16">
        <v>0</v>
      </c>
      <c r="H3455" s="16"/>
      <c r="I3455" s="4"/>
      <c r="J3455" s="14"/>
      <c r="K3455" s="16" t="s">
        <v>250</v>
      </c>
      <c r="L3455" s="16">
        <v>-0.02</v>
      </c>
      <c r="M3455" s="30" t="s">
        <v>192</v>
      </c>
      <c r="N3455" s="30">
        <v>130</v>
      </c>
      <c r="O3455" s="16"/>
      <c r="P3455" s="18"/>
      <c r="Q3455" s="14"/>
      <c r="R3455" s="18"/>
      <c r="S3455" s="16">
        <f>G3455</f>
        <v>0</v>
      </c>
      <c r="T3455" s="18">
        <f t="shared" si="1005"/>
        <v>54400.05999999999</v>
      </c>
      <c r="U3455" s="15"/>
    </row>
    <row r="3456" spans="1:21" ht="16.8" customHeight="1" x14ac:dyDescent="0.35">
      <c r="A3456" s="15"/>
      <c r="B3456" s="15"/>
      <c r="C3456" s="15" t="s">
        <v>100</v>
      </c>
      <c r="D3456" s="16"/>
      <c r="E3456" s="16"/>
      <c r="F3456" s="16"/>
      <c r="G3456" s="16">
        <v>0</v>
      </c>
      <c r="H3456" s="16"/>
      <c r="I3456" s="4"/>
      <c r="J3456" s="14"/>
      <c r="K3456" s="25" t="s">
        <v>263</v>
      </c>
      <c r="L3456" s="83">
        <v>23</v>
      </c>
      <c r="M3456" s="16" t="s">
        <v>253</v>
      </c>
      <c r="N3456" s="16">
        <v>338</v>
      </c>
      <c r="O3456" s="16"/>
      <c r="P3456" s="18"/>
      <c r="Q3456" s="14"/>
      <c r="R3456" s="18"/>
      <c r="S3456" s="16">
        <f>G3456</f>
        <v>0</v>
      </c>
      <c r="T3456" s="18">
        <f t="shared" si="1005"/>
        <v>54400.05999999999</v>
      </c>
      <c r="U3456" s="15" t="str">
        <f>C3456</f>
        <v>COMMERCIALISTA</v>
      </c>
    </row>
    <row r="3457" spans="1:21" ht="16.8" customHeight="1" x14ac:dyDescent="0.35">
      <c r="A3457" s="15"/>
      <c r="B3457" s="15"/>
      <c r="C3457" s="64" t="s">
        <v>154</v>
      </c>
      <c r="D3457" s="16"/>
      <c r="E3457" s="16"/>
      <c r="F3457" s="16"/>
      <c r="G3457" s="16">
        <v>0</v>
      </c>
      <c r="H3457" s="16">
        <v>0</v>
      </c>
      <c r="I3457" s="4"/>
      <c r="J3457" s="14"/>
      <c r="K3457" s="16" t="s">
        <v>264</v>
      </c>
      <c r="L3457" s="73">
        <v>654</v>
      </c>
      <c r="M3457" s="16" t="s">
        <v>244</v>
      </c>
      <c r="N3457" s="16">
        <v>658</v>
      </c>
      <c r="O3457" s="16"/>
      <c r="P3457" s="18"/>
      <c r="Q3457" s="14"/>
      <c r="R3457" s="18"/>
      <c r="S3457" s="16">
        <f>G3457</f>
        <v>0</v>
      </c>
      <c r="T3457" s="18">
        <f t="shared" si="1005"/>
        <v>54400.05999999999</v>
      </c>
      <c r="U3457" s="15" t="str">
        <f>C3457</f>
        <v>CASSA PREVIDENZA  AGENTI  + QUOTA GAA</v>
      </c>
    </row>
    <row r="3458" spans="1:21" ht="16.8" customHeight="1" x14ac:dyDescent="0.35">
      <c r="A3458" s="15"/>
      <c r="B3458" s="15"/>
      <c r="C3458" s="15" t="s">
        <v>106</v>
      </c>
      <c r="D3458" s="16"/>
      <c r="E3458" s="16"/>
      <c r="F3458" s="85">
        <v>0</v>
      </c>
      <c r="G3458" s="16">
        <v>0</v>
      </c>
      <c r="H3458" s="16">
        <v>0</v>
      </c>
      <c r="I3458" s="4"/>
      <c r="J3458" s="14"/>
      <c r="K3458" s="16" t="s">
        <v>217</v>
      </c>
      <c r="L3458" s="73">
        <v>204</v>
      </c>
      <c r="M3458" s="16" t="s">
        <v>252</v>
      </c>
      <c r="N3458" s="16">
        <v>1002.5</v>
      </c>
      <c r="O3458" s="16"/>
      <c r="P3458" s="18"/>
      <c r="Q3458" s="14"/>
      <c r="R3458" s="18">
        <f>F3458</f>
        <v>0</v>
      </c>
      <c r="S3458" s="16">
        <v>0</v>
      </c>
      <c r="T3458" s="18">
        <f t="shared" si="1005"/>
        <v>54400.05999999999</v>
      </c>
      <c r="U3458" s="15"/>
    </row>
    <row r="3459" spans="1:21" ht="16.8" customHeight="1" x14ac:dyDescent="0.35">
      <c r="A3459" s="15"/>
      <c r="B3459" s="15"/>
      <c r="C3459" s="47" t="s">
        <v>155</v>
      </c>
      <c r="D3459" s="16"/>
      <c r="E3459" s="16"/>
      <c r="F3459" s="1">
        <v>0</v>
      </c>
      <c r="G3459" s="16">
        <v>0</v>
      </c>
      <c r="H3459" s="16"/>
      <c r="I3459" s="4"/>
      <c r="J3459" s="14"/>
      <c r="K3459" s="30" t="s">
        <v>265</v>
      </c>
      <c r="L3459" s="30">
        <v>220</v>
      </c>
      <c r="M3459" s="50" t="s">
        <v>251</v>
      </c>
      <c r="N3459" s="50">
        <v>265</v>
      </c>
      <c r="O3459" s="16"/>
      <c r="P3459" s="18"/>
      <c r="Q3459" s="14"/>
      <c r="R3459" s="49">
        <f>F3459</f>
        <v>0</v>
      </c>
      <c r="S3459" s="16">
        <v>0</v>
      </c>
      <c r="T3459" s="18">
        <f t="shared" si="1005"/>
        <v>54400.05999999999</v>
      </c>
      <c r="U3459" s="17" t="str">
        <f>C3459</f>
        <v>VERSAMENTO PROVV. MATURATE</v>
      </c>
    </row>
    <row r="3460" spans="1:21" ht="16.8" customHeight="1" x14ac:dyDescent="0.35">
      <c r="A3460" s="15"/>
      <c r="B3460" s="15"/>
      <c r="C3460" s="15" t="s">
        <v>112</v>
      </c>
      <c r="D3460" s="16"/>
      <c r="E3460" s="16"/>
      <c r="F3460" s="16"/>
      <c r="G3460" s="16">
        <v>0</v>
      </c>
      <c r="H3460" s="16"/>
      <c r="I3460" s="4"/>
      <c r="J3460" s="14"/>
      <c r="K3460" s="30" t="s">
        <v>266</v>
      </c>
      <c r="L3460" s="73">
        <v>709.04</v>
      </c>
      <c r="M3460" s="50" t="s">
        <v>275</v>
      </c>
      <c r="N3460" s="50">
        <v>1058.99</v>
      </c>
      <c r="O3460" s="16"/>
      <c r="P3460" s="18"/>
      <c r="Q3460" s="14"/>
      <c r="R3460" s="18"/>
      <c r="S3460" s="16">
        <f>G3460</f>
        <v>0</v>
      </c>
      <c r="T3460" s="18">
        <f t="shared" si="1005"/>
        <v>54400.05999999999</v>
      </c>
      <c r="U3460" s="15" t="s">
        <v>113</v>
      </c>
    </row>
    <row r="3461" spans="1:21" ht="16.8" customHeight="1" x14ac:dyDescent="0.35">
      <c r="A3461" s="15"/>
      <c r="B3461" s="15"/>
      <c r="C3461" s="15" t="s">
        <v>114</v>
      </c>
      <c r="D3461" s="16"/>
      <c r="E3461" s="16"/>
      <c r="F3461" s="16">
        <v>0</v>
      </c>
      <c r="G3461" s="16">
        <v>0</v>
      </c>
      <c r="H3461" s="16"/>
      <c r="I3461" s="4"/>
      <c r="J3461" s="14"/>
      <c r="K3461" s="16" t="s">
        <v>276</v>
      </c>
      <c r="L3461" s="16">
        <v>0.01</v>
      </c>
      <c r="M3461" s="16" t="s">
        <v>277</v>
      </c>
      <c r="N3461" s="16">
        <v>10068.39</v>
      </c>
      <c r="O3461" s="16"/>
      <c r="P3461" s="18"/>
      <c r="Q3461" s="14"/>
      <c r="R3461" s="18"/>
      <c r="S3461" s="16">
        <f>G3461</f>
        <v>0</v>
      </c>
      <c r="T3461" s="18">
        <f t="shared" si="1005"/>
        <v>54400.05999999999</v>
      </c>
      <c r="U3461" s="15" t="str">
        <f>C3461</f>
        <v>PREL.  ACC. PER AMM-  GIGI</v>
      </c>
    </row>
    <row r="3462" spans="1:21" ht="16.8" customHeight="1" x14ac:dyDescent="0.35">
      <c r="A3462" s="15"/>
      <c r="B3462" s="15"/>
      <c r="C3462" s="15" t="s">
        <v>115</v>
      </c>
      <c r="D3462" s="16"/>
      <c r="E3462" s="16"/>
      <c r="F3462" s="16">
        <v>0</v>
      </c>
      <c r="G3462" s="16">
        <v>0</v>
      </c>
      <c r="H3462" s="16"/>
      <c r="I3462" s="4"/>
      <c r="J3462" s="14"/>
      <c r="K3462" s="16" t="s">
        <v>270</v>
      </c>
      <c r="L3462" s="16">
        <v>300</v>
      </c>
      <c r="M3462" s="16" t="s">
        <v>278</v>
      </c>
      <c r="N3462" s="16">
        <v>2418</v>
      </c>
      <c r="O3462" s="16"/>
      <c r="P3462" s="18"/>
      <c r="Q3462" s="14"/>
      <c r="R3462" s="18">
        <v>0</v>
      </c>
      <c r="S3462" s="16">
        <f>G3462</f>
        <v>0</v>
      </c>
      <c r="T3462" s="18">
        <f t="shared" si="1005"/>
        <v>54400.05999999999</v>
      </c>
      <c r="U3462" s="15" t="str">
        <f>C3462</f>
        <v>PREL.  ACC. PER AMM-. RENZO</v>
      </c>
    </row>
    <row r="3463" spans="1:21" ht="16.8" customHeight="1" x14ac:dyDescent="0.35">
      <c r="A3463" s="15"/>
      <c r="B3463" s="15"/>
      <c r="C3463" s="15" t="s">
        <v>279</v>
      </c>
      <c r="D3463" s="16"/>
      <c r="E3463" s="16"/>
      <c r="F3463" s="16">
        <v>1290</v>
      </c>
      <c r="G3463" s="16"/>
      <c r="H3463" s="16"/>
      <c r="I3463" s="4"/>
      <c r="J3463" s="14"/>
      <c r="K3463" s="16" t="s">
        <v>271</v>
      </c>
      <c r="L3463" s="16">
        <v>1050</v>
      </c>
      <c r="M3463" s="16" t="s">
        <v>280</v>
      </c>
      <c r="N3463" s="16">
        <v>1926.14</v>
      </c>
      <c r="O3463" s="16"/>
      <c r="P3463" s="18"/>
      <c r="Q3463" s="14"/>
      <c r="R3463" s="18">
        <v>0</v>
      </c>
      <c r="S3463" s="16">
        <v>0</v>
      </c>
      <c r="T3463" s="18">
        <f t="shared" si="1005"/>
        <v>54400.05999999999</v>
      </c>
      <c r="U3463" s="15"/>
    </row>
    <row r="3464" spans="1:21" ht="16.8" customHeight="1" x14ac:dyDescent="0.35">
      <c r="A3464" s="15"/>
      <c r="B3464" s="15"/>
      <c r="C3464" s="15" t="s">
        <v>116</v>
      </c>
      <c r="D3464" s="16"/>
      <c r="E3464" s="16"/>
      <c r="F3464" s="16">
        <v>0</v>
      </c>
      <c r="G3464" s="16"/>
      <c r="H3464" s="16">
        <v>0</v>
      </c>
      <c r="I3464" s="4"/>
      <c r="J3464" s="14"/>
      <c r="K3464" s="16"/>
      <c r="L3464" s="16">
        <v>0</v>
      </c>
      <c r="M3464" s="30" t="s">
        <v>198</v>
      </c>
      <c r="N3464" s="16">
        <v>100</v>
      </c>
      <c r="O3464" s="16"/>
      <c r="P3464" s="18"/>
      <c r="Q3464" s="14"/>
      <c r="R3464" s="18">
        <v>0</v>
      </c>
      <c r="S3464" s="16">
        <v>0</v>
      </c>
      <c r="T3464" s="18">
        <f t="shared" si="1005"/>
        <v>54400.05999999999</v>
      </c>
      <c r="U3464" s="15"/>
    </row>
    <row r="3465" spans="1:21" ht="16.8" customHeight="1" x14ac:dyDescent="0.35">
      <c r="A3465" s="15"/>
      <c r="B3465" s="15"/>
      <c r="C3465" s="15" t="s">
        <v>281</v>
      </c>
      <c r="D3465" s="16"/>
      <c r="E3465" s="16"/>
      <c r="F3465" s="16">
        <v>811.69</v>
      </c>
      <c r="G3465" s="16"/>
      <c r="H3465" s="16"/>
      <c r="I3465" s="4"/>
      <c r="J3465" s="14"/>
      <c r="K3465" s="16" t="s">
        <v>282</v>
      </c>
      <c r="L3465" s="16">
        <v>40</v>
      </c>
      <c r="M3465" s="3" t="s">
        <v>199</v>
      </c>
      <c r="N3465" s="16">
        <v>100</v>
      </c>
      <c r="O3465" s="16"/>
      <c r="P3465" s="18"/>
      <c r="Q3465" s="14"/>
      <c r="R3465" s="18">
        <v>0</v>
      </c>
      <c r="S3465" s="16">
        <v>0</v>
      </c>
      <c r="T3465" s="18">
        <f t="shared" si="1005"/>
        <v>54400.05999999999</v>
      </c>
      <c r="U3465" s="15"/>
    </row>
    <row r="3466" spans="1:21" ht="16.8" customHeight="1" x14ac:dyDescent="0.35">
      <c r="A3466" s="15"/>
      <c r="B3466" s="15"/>
      <c r="C3466" s="15" t="s">
        <v>116</v>
      </c>
      <c r="D3466" s="16"/>
      <c r="E3466" s="16"/>
      <c r="F3466" s="16">
        <v>0</v>
      </c>
      <c r="G3466" s="16">
        <v>0</v>
      </c>
      <c r="H3466" s="16"/>
      <c r="I3466" s="4"/>
      <c r="J3466" s="14"/>
      <c r="K3466" s="17" t="s">
        <v>68</v>
      </c>
      <c r="L3466" s="51">
        <f>AI3475</f>
        <v>0</v>
      </c>
      <c r="M3466" s="16"/>
      <c r="N3466" s="16"/>
      <c r="O3466" s="16"/>
      <c r="P3466" s="18"/>
      <c r="Q3466" s="14"/>
      <c r="R3466" s="18">
        <v>0</v>
      </c>
      <c r="S3466" s="16">
        <v>0</v>
      </c>
      <c r="T3466" s="18">
        <f t="shared" si="1005"/>
        <v>54400.05999999999</v>
      </c>
      <c r="U3466" s="15"/>
    </row>
    <row r="3467" spans="1:21" ht="16.8" customHeight="1" x14ac:dyDescent="0.35">
      <c r="A3467" s="15"/>
      <c r="B3467" s="15"/>
      <c r="C3467" s="68" t="s">
        <v>116</v>
      </c>
      <c r="D3467" s="16"/>
      <c r="E3467" s="16"/>
      <c r="F3467" s="16">
        <v>0</v>
      </c>
      <c r="G3467" s="16"/>
      <c r="H3467" s="16"/>
      <c r="I3467" s="4"/>
      <c r="J3467" s="14"/>
      <c r="K3467" s="17" t="s">
        <v>119</v>
      </c>
      <c r="L3467" s="16">
        <f>SUM(L3454:L3466)</f>
        <v>3314.5299999999997</v>
      </c>
      <c r="M3467" s="16"/>
      <c r="N3467" s="16"/>
      <c r="O3467" s="16"/>
      <c r="P3467" s="18"/>
      <c r="Q3467" s="14"/>
      <c r="R3467" s="18">
        <v>0</v>
      </c>
      <c r="S3467" s="16"/>
      <c r="T3467" s="18">
        <f t="shared" si="1005"/>
        <v>54400.05999999999</v>
      </c>
      <c r="U3467" s="15"/>
    </row>
    <row r="3468" spans="1:21" ht="16.8" customHeight="1" x14ac:dyDescent="0.35">
      <c r="A3468" s="15"/>
      <c r="B3468" s="15"/>
      <c r="C3468" s="15" t="s">
        <v>175</v>
      </c>
      <c r="D3468" s="16"/>
      <c r="E3468" s="16"/>
      <c r="F3468" s="16">
        <v>33601.339999999997</v>
      </c>
      <c r="G3468" s="85">
        <f>F3458</f>
        <v>0</v>
      </c>
      <c r="H3468" s="16"/>
      <c r="I3468" s="4"/>
      <c r="J3468" s="14"/>
      <c r="K3468" s="17" t="s">
        <v>93</v>
      </c>
      <c r="L3468" s="16">
        <f>SUM(N3455:N3468)</f>
        <v>18065.02</v>
      </c>
      <c r="M3468" s="44"/>
      <c r="N3468" s="16"/>
      <c r="O3468" s="16"/>
      <c r="P3468" s="18"/>
      <c r="Q3468" s="14"/>
      <c r="R3468" s="18">
        <v>0</v>
      </c>
      <c r="S3468" s="16"/>
      <c r="T3468" s="18">
        <f t="shared" si="1005"/>
        <v>54400.05999999999</v>
      </c>
      <c r="U3468" s="15"/>
    </row>
    <row r="3469" spans="1:21" ht="16.8" customHeight="1" x14ac:dyDescent="0.35">
      <c r="A3469" s="15"/>
      <c r="B3469" s="15"/>
      <c r="C3469" s="47" t="s">
        <v>120</v>
      </c>
      <c r="D3469" s="16"/>
      <c r="E3469" s="16"/>
      <c r="F3469" s="16">
        <v>0</v>
      </c>
      <c r="G3469" s="1">
        <f>F3459</f>
        <v>0</v>
      </c>
      <c r="H3469" s="16">
        <f>G3469-D3360-D3361-D3363</f>
        <v>-6052.48</v>
      </c>
      <c r="I3469" s="4"/>
      <c r="J3469" s="14"/>
      <c r="K3469" s="53">
        <f>A3418</f>
        <v>45363</v>
      </c>
      <c r="L3469" s="3">
        <f>D3418+D3419-E3423+D3420-E3420+D3423-E3418+B3421</f>
        <v>27999.100000000002</v>
      </c>
      <c r="M3469" s="3"/>
      <c r="N3469" s="3"/>
      <c r="O3469" s="16"/>
      <c r="P3469" s="18"/>
      <c r="Q3469" s="14"/>
      <c r="R3469" s="18"/>
      <c r="S3469" s="16"/>
      <c r="T3469" s="18">
        <f t="shared" si="1005"/>
        <v>54400.05999999999</v>
      </c>
      <c r="U3469" s="15"/>
    </row>
    <row r="3470" spans="1:21" ht="16.8" customHeight="1" x14ac:dyDescent="0.35">
      <c r="A3470" s="15"/>
      <c r="B3470" s="15"/>
      <c r="C3470" s="15" t="s">
        <v>121</v>
      </c>
      <c r="D3470" s="16"/>
      <c r="E3470" s="16">
        <v>0</v>
      </c>
      <c r="F3470" s="16">
        <v>0</v>
      </c>
      <c r="G3470" s="16">
        <v>0</v>
      </c>
      <c r="H3470" s="16"/>
      <c r="I3470" s="4"/>
      <c r="J3470" s="14"/>
      <c r="K3470" s="17"/>
      <c r="L3470" s="16"/>
      <c r="M3470" s="16"/>
      <c r="N3470" s="16"/>
      <c r="O3470" s="16"/>
      <c r="P3470" s="18"/>
      <c r="Q3470" s="14"/>
      <c r="R3470" s="18"/>
      <c r="S3470" s="16">
        <f>G3470</f>
        <v>0</v>
      </c>
      <c r="T3470" s="18">
        <f t="shared" si="1005"/>
        <v>54400.05999999999</v>
      </c>
      <c r="U3470" s="15" t="str">
        <f>C3470</f>
        <v>Spese manutenzione auto</v>
      </c>
    </row>
    <row r="3471" spans="1:21" ht="16.8" customHeight="1" x14ac:dyDescent="0.35">
      <c r="A3471" s="15"/>
      <c r="B3471" s="15"/>
      <c r="C3471" s="15" t="s">
        <v>122</v>
      </c>
      <c r="D3471" s="16">
        <v>0</v>
      </c>
      <c r="E3471" s="16"/>
      <c r="F3471" s="16">
        <v>0</v>
      </c>
      <c r="G3471" s="16">
        <v>0</v>
      </c>
      <c r="H3471" s="16"/>
      <c r="I3471" s="4"/>
      <c r="J3471" s="14"/>
      <c r="K3471" s="17"/>
      <c r="L3471" s="16">
        <v>0</v>
      </c>
      <c r="M3471" s="16"/>
      <c r="N3471" s="16"/>
      <c r="O3471" s="16"/>
      <c r="P3471" s="18"/>
      <c r="Q3471" s="14"/>
      <c r="R3471" s="18"/>
      <c r="S3471" s="16">
        <v>0</v>
      </c>
      <c r="T3471" s="18">
        <f t="shared" si="1005"/>
        <v>54400.05999999999</v>
      </c>
      <c r="U3471" s="15" t="str">
        <f>C3471</f>
        <v>Spese alberghi etc</v>
      </c>
    </row>
    <row r="3472" spans="1:21" ht="16.8" customHeight="1" x14ac:dyDescent="0.35">
      <c r="A3472" s="15"/>
      <c r="B3472" s="15"/>
      <c r="C3472" s="15"/>
      <c r="D3472" s="16">
        <f>SUM(G3470:G3472)</f>
        <v>0</v>
      </c>
      <c r="E3472" s="16">
        <v>0</v>
      </c>
      <c r="F3472" s="16"/>
      <c r="G3472" s="16">
        <v>0</v>
      </c>
      <c r="H3472" s="16"/>
      <c r="I3472" s="4"/>
      <c r="J3472" s="14"/>
      <c r="K3472" s="6" t="s">
        <v>123</v>
      </c>
      <c r="L3472" s="3">
        <f>SUM(L3452:L3466)+N3451+L3468+L3469</f>
        <v>103778.71</v>
      </c>
      <c r="M3472" s="3">
        <f>SUM(O3421:O3440)+N3450</f>
        <v>60020.73</v>
      </c>
      <c r="N3472" s="16"/>
      <c r="O3472" s="16"/>
      <c r="P3472" s="18"/>
      <c r="Q3472" s="14"/>
      <c r="R3472" s="18"/>
      <c r="S3472" s="16">
        <v>0</v>
      </c>
      <c r="T3472" s="18">
        <f t="shared" si="1005"/>
        <v>54400.05999999999</v>
      </c>
      <c r="U3472" s="15"/>
    </row>
    <row r="3473" spans="1:21" ht="16.8" customHeight="1" x14ac:dyDescent="0.35">
      <c r="A3473" s="15"/>
      <c r="B3473" s="15"/>
      <c r="C3473" s="64" t="s">
        <v>146</v>
      </c>
      <c r="D3473" s="16"/>
      <c r="E3473" s="16">
        <v>0</v>
      </c>
      <c r="F3473" s="16"/>
      <c r="G3473" s="16">
        <v>0</v>
      </c>
      <c r="H3473" s="16">
        <v>0</v>
      </c>
      <c r="I3473" s="84">
        <f>I3475-I3424</f>
        <v>-36090.470000000008</v>
      </c>
      <c r="J3473" s="14"/>
      <c r="K3473" s="6" t="s">
        <v>124</v>
      </c>
      <c r="L3473" s="3">
        <f>L3472-M3472</f>
        <v>43757.98</v>
      </c>
      <c r="M3473" s="16"/>
      <c r="N3473" s="16"/>
      <c r="O3473" s="16"/>
      <c r="P3473" s="18"/>
      <c r="Q3473" s="14"/>
      <c r="R3473" s="18"/>
      <c r="S3473" s="16">
        <v>0</v>
      </c>
      <c r="T3473" s="18">
        <f t="shared" si="1005"/>
        <v>54400.05999999999</v>
      </c>
      <c r="U3473" s="15"/>
    </row>
    <row r="3474" spans="1:21" ht="16.8" customHeight="1" x14ac:dyDescent="0.35">
      <c r="A3474" s="15"/>
      <c r="B3474" s="15"/>
      <c r="C3474" s="64" t="s">
        <v>148</v>
      </c>
      <c r="D3474" s="16"/>
      <c r="E3474" s="16"/>
      <c r="F3474" s="16"/>
      <c r="G3474" s="16">
        <v>0</v>
      </c>
      <c r="H3474" s="16">
        <v>0</v>
      </c>
      <c r="I3474" s="4"/>
      <c r="J3474" s="14"/>
      <c r="K3474" s="6" t="s">
        <v>35</v>
      </c>
      <c r="L3474" s="55">
        <f>D3475+E3475+A3475+B3475+B3422</f>
        <v>55894.05000000001</v>
      </c>
      <c r="M3474" s="16"/>
      <c r="N3474" s="16"/>
      <c r="O3474" s="56"/>
      <c r="P3474" s="18"/>
      <c r="Q3474" s="14"/>
      <c r="R3474" s="18"/>
      <c r="S3474" s="16">
        <v>0</v>
      </c>
      <c r="T3474" s="18">
        <f t="shared" si="1005"/>
        <v>54400.05999999999</v>
      </c>
      <c r="U3474" s="15"/>
    </row>
    <row r="3475" spans="1:21" ht="16.8" customHeight="1" x14ac:dyDescent="0.35">
      <c r="A3475" s="92">
        <f>D3420-D3422+A3414-E3420-G3474</f>
        <v>12360.480000000007</v>
      </c>
      <c r="B3475" s="44">
        <f>D3423-D3425+B3414</f>
        <v>1630.5800000000002</v>
      </c>
      <c r="C3475" s="57" t="s">
        <v>127</v>
      </c>
      <c r="D3475" s="44">
        <f>D3418-D3421-E3418+D3414</f>
        <v>33545.55000000001</v>
      </c>
      <c r="E3475" s="44">
        <f>D3419-D3424+E3414</f>
        <v>7546.17</v>
      </c>
      <c r="F3475" s="72">
        <f>D3421+D3422+D3424+F3414-E3422</f>
        <v>20942.639999999996</v>
      </c>
      <c r="G3475" s="81">
        <f>D3421+D3422-E3422+D3424+G3414</f>
        <v>20942.639999999996</v>
      </c>
      <c r="H3475" s="44">
        <f>G3469+G3468+H3414</f>
        <v>53328.490000000005</v>
      </c>
      <c r="I3475" s="79">
        <f>G3475-H3475</f>
        <v>-32385.850000000009</v>
      </c>
      <c r="J3475" s="58"/>
      <c r="K3475" s="6" t="s">
        <v>128</v>
      </c>
      <c r="L3475" s="3">
        <f>L3473-L3474</f>
        <v>-12136.070000000007</v>
      </c>
      <c r="M3475" s="27" t="s">
        <v>168</v>
      </c>
      <c r="N3475" s="27">
        <f>O3475-L3474</f>
        <v>-24645.980000000007</v>
      </c>
      <c r="O3475" s="44">
        <f>Z3475+AU3475+N3451+SUM(L3454:L3465)+SUM(N3455:N3465)+L3469-D3421-D3424-D3420+E3422</f>
        <v>31248.070000000003</v>
      </c>
      <c r="P3475" s="18"/>
      <c r="Q3475" s="58"/>
      <c r="R3475" s="59"/>
      <c r="S3475" s="44"/>
      <c r="T3475" s="59">
        <f t="shared" si="1005"/>
        <v>54400.05999999999</v>
      </c>
      <c r="U3475" s="57"/>
    </row>
    <row r="3478" spans="1:21" ht="16.8" customHeight="1" x14ac:dyDescent="0.35">
      <c r="A3478" s="2" t="s">
        <v>0</v>
      </c>
      <c r="B3478" s="2"/>
      <c r="C3478" s="2" t="s">
        <v>2</v>
      </c>
      <c r="D3478" s="3" t="s">
        <v>3</v>
      </c>
      <c r="E3478" s="3" t="s">
        <v>4</v>
      </c>
      <c r="F3478" s="3" t="s">
        <v>5</v>
      </c>
      <c r="G3478" s="3" t="s">
        <v>6</v>
      </c>
      <c r="H3478" s="102" t="s">
        <v>24</v>
      </c>
      <c r="I3478" s="76"/>
      <c r="J3478" s="5" t="s">
        <v>0</v>
      </c>
      <c r="K3478" s="6" t="s">
        <v>2</v>
      </c>
      <c r="L3478" s="3" t="s">
        <v>8</v>
      </c>
      <c r="M3478" s="3" t="s">
        <v>9</v>
      </c>
      <c r="N3478" s="3" t="s">
        <v>10</v>
      </c>
      <c r="O3478" s="3" t="s">
        <v>11</v>
      </c>
      <c r="P3478" s="3" t="s">
        <v>12</v>
      </c>
      <c r="Q3478" s="5" t="s">
        <v>0</v>
      </c>
      <c r="R3478" s="3" t="s">
        <v>8</v>
      </c>
      <c r="S3478" s="3" t="s">
        <v>9</v>
      </c>
      <c r="T3478" s="3" t="s">
        <v>13</v>
      </c>
      <c r="U3478" s="2" t="s">
        <v>14</v>
      </c>
    </row>
    <row r="3479" spans="1:21" ht="16.8" customHeight="1" x14ac:dyDescent="0.35">
      <c r="A3479" s="14">
        <v>45364</v>
      </c>
      <c r="B3479" s="15" t="s">
        <v>173</v>
      </c>
      <c r="C3479" s="15" t="s">
        <v>174</v>
      </c>
      <c r="D3479" s="16">
        <v>0</v>
      </c>
      <c r="E3479" s="16">
        <v>0</v>
      </c>
      <c r="F3479" s="16"/>
      <c r="G3479" s="16"/>
      <c r="H3479" s="103"/>
      <c r="I3479" s="4"/>
      <c r="J3479" s="14">
        <f>A3479</f>
        <v>45364</v>
      </c>
      <c r="K3479" s="17" t="s">
        <v>24</v>
      </c>
      <c r="L3479" s="16">
        <f>D3482+D3485+D3483+D3486</f>
        <v>0</v>
      </c>
      <c r="M3479" s="16"/>
      <c r="N3479" s="82">
        <f>L3479+L3480-M3480</f>
        <v>0</v>
      </c>
      <c r="O3479" s="80">
        <f>D3482+D3485+D3483-E3483-E3482+O3418</f>
        <v>24601.16</v>
      </c>
      <c r="P3479" s="18"/>
      <c r="Q3479" s="14">
        <f>J3479</f>
        <v>45364</v>
      </c>
      <c r="R3479" s="18"/>
      <c r="S3479" s="16"/>
      <c r="T3479" s="18">
        <f>T3475</f>
        <v>54400.05999999999</v>
      </c>
      <c r="U3479" s="15"/>
    </row>
    <row r="3480" spans="1:21" ht="16.8" customHeight="1" x14ac:dyDescent="0.35">
      <c r="A3480" s="15"/>
      <c r="B3480" s="15"/>
      <c r="C3480" s="15" t="s">
        <v>176</v>
      </c>
      <c r="D3480" s="16">
        <v>0</v>
      </c>
      <c r="E3480" s="16"/>
      <c r="F3480" s="16"/>
      <c r="G3480" s="16"/>
      <c r="H3480" s="103" t="s">
        <v>34</v>
      </c>
      <c r="I3480" s="4"/>
      <c r="J3480" s="14"/>
      <c r="K3480" s="17" t="s">
        <v>30</v>
      </c>
      <c r="L3480" s="16">
        <v>0</v>
      </c>
      <c r="M3480" s="16">
        <f>E3483</f>
        <v>0</v>
      </c>
      <c r="N3480" s="16"/>
      <c r="O3480" s="16"/>
      <c r="P3480" s="18"/>
      <c r="Q3480" s="14"/>
      <c r="R3480" s="18"/>
      <c r="S3480" s="16"/>
      <c r="T3480" s="18">
        <f t="shared" ref="T3480:T3511" si="1006">(R3480-S3480)+T3479</f>
        <v>54400.05999999999</v>
      </c>
      <c r="U3480" s="15"/>
    </row>
    <row r="3481" spans="1:21" ht="16.8" customHeight="1" x14ac:dyDescent="0.35">
      <c r="A3481" s="15"/>
      <c r="B3481" s="15"/>
      <c r="C3481" s="15" t="s">
        <v>177</v>
      </c>
      <c r="D3481" s="16">
        <v>0</v>
      </c>
      <c r="E3481" s="16">
        <v>0</v>
      </c>
      <c r="F3481" s="16"/>
      <c r="G3481" s="16"/>
      <c r="H3481" s="103">
        <f>D3482+H3420</f>
        <v>4262.53</v>
      </c>
      <c r="I3481" s="4"/>
      <c r="J3481" s="14"/>
      <c r="K3481" s="17" t="s">
        <v>35</v>
      </c>
      <c r="L3481" s="16">
        <f>D3479+D3480+D3481+D3484-D3482-D3483-D3485-D3486-E3481-E3479+B3482</f>
        <v>0</v>
      </c>
      <c r="M3481" s="16">
        <v>0</v>
      </c>
      <c r="N3481" s="16"/>
      <c r="O3481" s="16">
        <v>0</v>
      </c>
      <c r="P3481" s="18"/>
      <c r="Q3481" s="14"/>
      <c r="R3481" s="18"/>
      <c r="S3481" s="16"/>
      <c r="T3481" s="18">
        <f t="shared" si="1006"/>
        <v>54400.05999999999</v>
      </c>
      <c r="U3481" s="15"/>
    </row>
    <row r="3482" spans="1:21" ht="16.8" customHeight="1" x14ac:dyDescent="0.35">
      <c r="A3482" s="15"/>
      <c r="B3482" s="15">
        <v>0</v>
      </c>
      <c r="C3482" s="15" t="s">
        <v>178</v>
      </c>
      <c r="D3482" s="16">
        <v>0</v>
      </c>
      <c r="E3482" s="16"/>
      <c r="F3482" s="16"/>
      <c r="G3482" s="16"/>
      <c r="H3482" s="103" t="s">
        <v>40</v>
      </c>
      <c r="I3482" s="4"/>
      <c r="J3482" s="14"/>
      <c r="K3482" s="17" t="str">
        <f>C3521</f>
        <v>TASSE</v>
      </c>
      <c r="L3482" s="16"/>
      <c r="M3482" s="16">
        <f>10*(L3479+L3480-M3480)/100</f>
        <v>0</v>
      </c>
      <c r="N3482" s="16">
        <f>G3521</f>
        <v>0</v>
      </c>
      <c r="O3482" s="16">
        <f t="shared" ref="O3482:O3501" si="1007">O3421+M3482-N3482</f>
        <v>21479.700000000004</v>
      </c>
      <c r="P3482" s="18">
        <f t="shared" ref="P3482:P3501" si="1008">P3421+M3482</f>
        <v>2610.7999999999997</v>
      </c>
      <c r="Q3482" s="14"/>
      <c r="R3482" s="18"/>
      <c r="S3482" s="16"/>
      <c r="T3482" s="18">
        <f t="shared" si="1006"/>
        <v>54400.05999999999</v>
      </c>
      <c r="U3482" s="15"/>
    </row>
    <row r="3483" spans="1:21" ht="16.8" customHeight="1" x14ac:dyDescent="0.35">
      <c r="A3483" s="15"/>
      <c r="B3483" s="16">
        <f>B3482+B3422</f>
        <v>811.27</v>
      </c>
      <c r="C3483" s="15" t="s">
        <v>179</v>
      </c>
      <c r="D3483" s="16">
        <v>0</v>
      </c>
      <c r="E3483" s="16">
        <v>0</v>
      </c>
      <c r="F3483" s="16"/>
      <c r="G3483" s="16"/>
      <c r="H3483" s="103">
        <f>D3483+H3422</f>
        <v>9313.23</v>
      </c>
      <c r="I3483" s="4"/>
      <c r="J3483" s="14"/>
      <c r="K3483" s="17" t="str">
        <f>C3491</f>
        <v>TOT. PAG. PRODUTTORI</v>
      </c>
      <c r="L3483" s="16"/>
      <c r="M3483" s="16">
        <f>8.37*(L3479+L3480-M3480)/100</f>
        <v>0</v>
      </c>
      <c r="N3483" s="16">
        <f>D3491</f>
        <v>0</v>
      </c>
      <c r="O3483" s="16">
        <f t="shared" si="1007"/>
        <v>-24406.930400000005</v>
      </c>
      <c r="P3483" s="18">
        <f t="shared" si="1008"/>
        <v>2185.2395999999999</v>
      </c>
      <c r="Q3483" s="14"/>
      <c r="R3483" s="18"/>
      <c r="S3483" s="16"/>
      <c r="T3483" s="18">
        <f t="shared" si="1006"/>
        <v>54400.05999999999</v>
      </c>
      <c r="U3483" s="15"/>
    </row>
    <row r="3484" spans="1:21" ht="16.8" customHeight="1" x14ac:dyDescent="0.35">
      <c r="A3484" s="15"/>
      <c r="B3484" s="15"/>
      <c r="C3484" s="15" t="s">
        <v>180</v>
      </c>
      <c r="D3484" s="16">
        <v>0</v>
      </c>
      <c r="E3484" s="16">
        <v>0</v>
      </c>
      <c r="F3484" s="16"/>
      <c r="G3484" s="16"/>
      <c r="H3484" s="103" t="s">
        <v>44</v>
      </c>
      <c r="I3484" s="77" t="s">
        <v>181</v>
      </c>
      <c r="J3484" s="14"/>
      <c r="K3484" s="15" t="str">
        <f>C3508</f>
        <v>TOT. PAG. IMPIEGATE</v>
      </c>
      <c r="L3484" s="16"/>
      <c r="M3484" s="16">
        <f>15.35*(L3479+L3480-M3480)/100</f>
        <v>0</v>
      </c>
      <c r="N3484" s="16">
        <f>D3508</f>
        <v>0</v>
      </c>
      <c r="O3484" s="16">
        <f t="shared" si="1007"/>
        <v>-6909.4120000000003</v>
      </c>
      <c r="P3484" s="18">
        <f t="shared" si="1008"/>
        <v>4007.5779999999991</v>
      </c>
      <c r="Q3484" s="14"/>
      <c r="R3484" s="18"/>
      <c r="S3484" s="16"/>
      <c r="T3484" s="18">
        <f t="shared" si="1006"/>
        <v>54400.05999999999</v>
      </c>
      <c r="U3484" s="15"/>
    </row>
    <row r="3485" spans="1:21" ht="16.8" customHeight="1" x14ac:dyDescent="0.35">
      <c r="A3485" s="15"/>
      <c r="B3485" s="15" t="s">
        <v>42</v>
      </c>
      <c r="C3485" s="15" t="s">
        <v>182</v>
      </c>
      <c r="D3485" s="16">
        <v>0</v>
      </c>
      <c r="E3485" s="16"/>
      <c r="F3485" s="16"/>
      <c r="G3485" s="16"/>
      <c r="H3485" s="103">
        <f>D3485+H3424</f>
        <v>23.73</v>
      </c>
      <c r="I3485" s="78">
        <f>D3482+D3483-E3483+D3485</f>
        <v>0</v>
      </c>
      <c r="J3485" s="14"/>
      <c r="K3485" s="15" t="s">
        <v>45</v>
      </c>
      <c r="L3485" s="16"/>
      <c r="M3485" s="16">
        <f>2.6*(L3479+L3480-M3480)/100</f>
        <v>0</v>
      </c>
      <c r="N3485" s="16">
        <f>D3496</f>
        <v>0</v>
      </c>
      <c r="O3485" s="16">
        <f t="shared" si="1007"/>
        <v>5670.0080000000007</v>
      </c>
      <c r="P3485" s="18">
        <f t="shared" si="1008"/>
        <v>678.80799999999999</v>
      </c>
      <c r="Q3485" s="14"/>
      <c r="R3485" s="18"/>
      <c r="S3485" s="16"/>
      <c r="T3485" s="18">
        <f t="shared" si="1006"/>
        <v>54400.05999999999</v>
      </c>
      <c r="U3485" s="15"/>
    </row>
    <row r="3486" spans="1:21" ht="16.8" customHeight="1" x14ac:dyDescent="0.35">
      <c r="A3486" s="15"/>
      <c r="B3486" s="15"/>
      <c r="C3486" s="15" t="s">
        <v>183</v>
      </c>
      <c r="D3486" s="16">
        <v>0</v>
      </c>
      <c r="E3486" s="16"/>
      <c r="F3486" s="16"/>
      <c r="G3486" s="16">
        <v>0</v>
      </c>
      <c r="H3486" s="103" t="s">
        <v>49</v>
      </c>
      <c r="I3486" s="4"/>
      <c r="J3486" s="14"/>
      <c r="K3486" s="15" t="s">
        <v>47</v>
      </c>
      <c r="L3486" s="16"/>
      <c r="M3486" s="16">
        <f>2.6*(L3479+L3480-M3480)/100</f>
        <v>0</v>
      </c>
      <c r="N3486" s="16">
        <f>G3497+H3497</f>
        <v>0</v>
      </c>
      <c r="O3486" s="16">
        <f t="shared" si="1007"/>
        <v>5411.7980000000016</v>
      </c>
      <c r="P3486" s="18">
        <f t="shared" si="1008"/>
        <v>678.80799999999999</v>
      </c>
      <c r="Q3486" s="14"/>
      <c r="R3486" s="18"/>
      <c r="S3486" s="16">
        <f>G3486</f>
        <v>0</v>
      </c>
      <c r="T3486" s="18">
        <f t="shared" si="1006"/>
        <v>54400.05999999999</v>
      </c>
      <c r="U3486" s="15" t="str">
        <f>C3486</f>
        <v>Provvigioni TUTELA LEGALE</v>
      </c>
    </row>
    <row r="3487" spans="1:21" ht="16.8" customHeight="1" x14ac:dyDescent="0.35">
      <c r="A3487" s="15"/>
      <c r="B3487" s="15"/>
      <c r="C3487" s="15" t="s">
        <v>184</v>
      </c>
      <c r="D3487" s="16"/>
      <c r="E3487" s="16"/>
      <c r="F3487" s="16"/>
      <c r="G3487" s="16">
        <v>0</v>
      </c>
      <c r="H3487" s="103">
        <f>D3486+H3426</f>
        <v>695.15000000000009</v>
      </c>
      <c r="I3487" s="4"/>
      <c r="J3487" s="14"/>
      <c r="K3487" s="15" t="s">
        <v>50</v>
      </c>
      <c r="L3487" s="16"/>
      <c r="M3487" s="16">
        <f>0.46*(L3479+L3480-M3480)/100</f>
        <v>0</v>
      </c>
      <c r="N3487" s="16">
        <f>G3501</f>
        <v>0</v>
      </c>
      <c r="O3487" s="16">
        <f t="shared" si="1007"/>
        <v>1003.1568</v>
      </c>
      <c r="P3487" s="18">
        <f t="shared" si="1008"/>
        <v>120.0968</v>
      </c>
      <c r="Q3487" s="14"/>
      <c r="R3487" s="18"/>
      <c r="S3487" s="16">
        <f>G3487</f>
        <v>0</v>
      </c>
      <c r="T3487" s="18">
        <f t="shared" si="1006"/>
        <v>54400.05999999999</v>
      </c>
      <c r="U3487" s="15" t="str">
        <f>C3487</f>
        <v xml:space="preserve">PAG. PROVV. SILVIO CATTANEO MESE DI </v>
      </c>
    </row>
    <row r="3488" spans="1:21" ht="16.8" customHeight="1" x14ac:dyDescent="0.35">
      <c r="A3488" s="15"/>
      <c r="B3488" s="15"/>
      <c r="C3488" s="15" t="s">
        <v>185</v>
      </c>
      <c r="D3488" s="16"/>
      <c r="E3488" s="16"/>
      <c r="F3488" s="16"/>
      <c r="G3488" s="16">
        <v>0</v>
      </c>
      <c r="H3488" s="103"/>
      <c r="I3488" s="4"/>
      <c r="J3488" s="14"/>
      <c r="K3488" s="15" t="s">
        <v>52</v>
      </c>
      <c r="L3488" s="16"/>
      <c r="M3488" s="16">
        <f>0.28*(L3479+L3480-M3480)/100</f>
        <v>0</v>
      </c>
      <c r="N3488" s="16">
        <f>D3511</f>
        <v>0</v>
      </c>
      <c r="O3488" s="16">
        <f t="shared" si="1007"/>
        <v>610.61239999999987</v>
      </c>
      <c r="P3488" s="18">
        <f t="shared" si="1008"/>
        <v>73.102400000000003</v>
      </c>
      <c r="Q3488" s="14"/>
      <c r="R3488" s="18"/>
      <c r="S3488" s="16">
        <f>G3488</f>
        <v>0</v>
      </c>
      <c r="T3488" s="18">
        <f t="shared" si="1006"/>
        <v>54400.05999999999</v>
      </c>
      <c r="U3488" s="15" t="str">
        <f>C3488</f>
        <v>PAG. PROVV. AMICONE RENZO MESE DI</v>
      </c>
    </row>
    <row r="3489" spans="1:21" ht="16.8" customHeight="1" x14ac:dyDescent="0.35">
      <c r="A3489" s="15"/>
      <c r="B3489" s="15"/>
      <c r="C3489" s="15" t="s">
        <v>186</v>
      </c>
      <c r="D3489" s="16"/>
      <c r="E3489" s="16"/>
      <c r="F3489" s="16"/>
      <c r="G3489" s="16">
        <v>0</v>
      </c>
      <c r="H3489" s="103"/>
      <c r="I3489" s="4"/>
      <c r="J3489" s="14"/>
      <c r="K3489" s="15" t="str">
        <f>C3499</f>
        <v>Materiale pulizia</v>
      </c>
      <c r="L3489" s="16"/>
      <c r="M3489" s="16">
        <f>0.28*(L3479+L3480-M3480)/100</f>
        <v>0</v>
      </c>
      <c r="N3489" s="16">
        <f>G3499</f>
        <v>0</v>
      </c>
      <c r="O3489" s="16">
        <f t="shared" si="1007"/>
        <v>610.61239999999987</v>
      </c>
      <c r="P3489" s="18">
        <f t="shared" si="1008"/>
        <v>73.102400000000003</v>
      </c>
      <c r="Q3489" s="14"/>
      <c r="R3489" s="18"/>
      <c r="S3489" s="16">
        <f>G3489</f>
        <v>0</v>
      </c>
      <c r="T3489" s="18">
        <f t="shared" si="1006"/>
        <v>54400.05999999999</v>
      </c>
      <c r="U3489" s="15" t="str">
        <f>C3489</f>
        <v>PAG. PROVV. VINCENZO  DI VITO</v>
      </c>
    </row>
    <row r="3490" spans="1:21" ht="16.8" customHeight="1" x14ac:dyDescent="0.35">
      <c r="A3490" s="15"/>
      <c r="B3490" s="15"/>
      <c r="C3490" s="15" t="s">
        <v>187</v>
      </c>
      <c r="D3490" s="16"/>
      <c r="E3490" s="16"/>
      <c r="F3490" s="16"/>
      <c r="G3490" s="16">
        <v>0</v>
      </c>
      <c r="H3490" s="16"/>
      <c r="I3490" s="4"/>
      <c r="J3490" s="14"/>
      <c r="K3490" s="15" t="str">
        <f>C3502</f>
        <v>Pubblicità</v>
      </c>
      <c r="L3490" s="16"/>
      <c r="M3490" s="16">
        <f>0.28*(L3479+L3480-M3480)/100</f>
        <v>0</v>
      </c>
      <c r="N3490" s="16">
        <f>G3502</f>
        <v>0</v>
      </c>
      <c r="O3490" s="16">
        <f t="shared" si="1007"/>
        <v>610.61239999999987</v>
      </c>
      <c r="P3490" s="18">
        <f t="shared" si="1008"/>
        <v>73.102400000000003</v>
      </c>
      <c r="Q3490" s="14"/>
      <c r="R3490" s="18"/>
      <c r="S3490" s="16">
        <f>G3490</f>
        <v>0</v>
      </c>
      <c r="T3490" s="18">
        <f t="shared" si="1006"/>
        <v>54400.05999999999</v>
      </c>
      <c r="U3490" s="15" t="str">
        <f>C3490</f>
        <v>PAG. PROVV. FRANCESCOMARCHESOLI</v>
      </c>
    </row>
    <row r="3491" spans="1:21" ht="16.8" customHeight="1" x14ac:dyDescent="0.35">
      <c r="A3491" s="15"/>
      <c r="B3491" s="15"/>
      <c r="C3491" s="15" t="s">
        <v>55</v>
      </c>
      <c r="D3491" s="16">
        <f>SUM(G3483:G3490)+E3486+E3487+E3488+E3489+E3490</f>
        <v>0</v>
      </c>
      <c r="E3491" s="16"/>
      <c r="F3491" s="16"/>
      <c r="G3491" s="16"/>
      <c r="H3491" s="16"/>
      <c r="I3491" s="4"/>
      <c r="J3491" s="14"/>
      <c r="K3491" s="15" t="str">
        <f>C3512</f>
        <v xml:space="preserve">PAG. BOLLETTA ENEL  </v>
      </c>
      <c r="L3491" s="16"/>
      <c r="M3491" s="16">
        <f>0.46*(L3479+L3480-M3480)/100</f>
        <v>0</v>
      </c>
      <c r="N3491" s="16">
        <f>G3512</f>
        <v>0</v>
      </c>
      <c r="O3491" s="16">
        <f t="shared" si="1007"/>
        <v>1003.1568</v>
      </c>
      <c r="P3491" s="18">
        <f t="shared" si="1008"/>
        <v>120.0968</v>
      </c>
      <c r="Q3491" s="14"/>
      <c r="R3491" s="18"/>
      <c r="S3491" s="16">
        <v>0</v>
      </c>
      <c r="T3491" s="18">
        <f t="shared" si="1006"/>
        <v>54400.05999999999</v>
      </c>
      <c r="U3491" s="15"/>
    </row>
    <row r="3492" spans="1:21" ht="16.8" customHeight="1" x14ac:dyDescent="0.35">
      <c r="A3492" s="15"/>
      <c r="B3492" s="15"/>
      <c r="C3492" s="15" t="s">
        <v>56</v>
      </c>
      <c r="D3492" s="16"/>
      <c r="E3492" s="16"/>
      <c r="F3492" s="16"/>
      <c r="G3492" s="16"/>
      <c r="H3492" s="16">
        <f>SUM(H3479:H3491)</f>
        <v>14294.639999999998</v>
      </c>
      <c r="I3492" s="4"/>
      <c r="J3492" s="14"/>
      <c r="K3492" s="15" t="s">
        <v>188</v>
      </c>
      <c r="L3492" s="16"/>
      <c r="M3492" s="16">
        <f>14.4*(L3479+L3480-M3480)/100</f>
        <v>0</v>
      </c>
      <c r="N3492" s="16">
        <f>G3513</f>
        <v>0</v>
      </c>
      <c r="O3492" s="16">
        <f t="shared" si="1007"/>
        <v>8414.4519999999993</v>
      </c>
      <c r="P3492" s="18">
        <f t="shared" si="1008"/>
        <v>3759.5520000000001</v>
      </c>
      <c r="Q3492" s="14"/>
      <c r="R3492" s="18"/>
      <c r="S3492" s="16">
        <v>0</v>
      </c>
      <c r="T3492" s="18">
        <f t="shared" si="1006"/>
        <v>54400.05999999999</v>
      </c>
      <c r="U3492" s="15"/>
    </row>
    <row r="3493" spans="1:21" ht="16.8" customHeight="1" x14ac:dyDescent="0.35">
      <c r="A3493" s="15"/>
      <c r="B3493" s="15"/>
      <c r="C3493" s="15" t="s">
        <v>57</v>
      </c>
      <c r="D3493" s="16">
        <f>E3492+G3492</f>
        <v>0</v>
      </c>
      <c r="E3493" s="16"/>
      <c r="F3493" s="16"/>
      <c r="G3493" s="16"/>
      <c r="H3493" s="16"/>
      <c r="I3493" s="4"/>
      <c r="J3493" s="14"/>
      <c r="K3493" s="15" t="str">
        <f>C3514</f>
        <v>Spese condominiali</v>
      </c>
      <c r="L3493" s="16">
        <f>D3502</f>
        <v>0</v>
      </c>
      <c r="M3493" s="16">
        <f>1.4*(L3479+L3480-M3480)/100</f>
        <v>0</v>
      </c>
      <c r="N3493" s="16">
        <f>G3514</f>
        <v>0</v>
      </c>
      <c r="O3493" s="16">
        <f t="shared" si="1007"/>
        <v>2480.9020000000005</v>
      </c>
      <c r="P3493" s="18">
        <f t="shared" si="1008"/>
        <v>365.51199999999994</v>
      </c>
      <c r="Q3493" s="14"/>
      <c r="R3493" s="18"/>
      <c r="S3493" s="16">
        <v>0</v>
      </c>
      <c r="T3493" s="18">
        <f t="shared" si="1006"/>
        <v>54400.05999999999</v>
      </c>
      <c r="U3493" s="15"/>
    </row>
    <row r="3494" spans="1:21" ht="16.8" customHeight="1" x14ac:dyDescent="0.35">
      <c r="A3494" s="15"/>
      <c r="B3494" s="15"/>
      <c r="C3494" s="15" t="s">
        <v>58</v>
      </c>
      <c r="D3494" s="16"/>
      <c r="E3494" s="16"/>
      <c r="F3494" s="16"/>
      <c r="G3494" s="16">
        <v>0</v>
      </c>
      <c r="H3494" s="16"/>
      <c r="I3494" s="4"/>
      <c r="J3494" s="14"/>
      <c r="K3494" s="15" t="str">
        <f>C3516</f>
        <v xml:space="preserve">RIVALSA </v>
      </c>
      <c r="L3494" s="16"/>
      <c r="M3494" s="16">
        <f>0*(L3479+L3480-M3480)/100</f>
        <v>0</v>
      </c>
      <c r="N3494" s="16">
        <f>G3516</f>
        <v>0</v>
      </c>
      <c r="O3494" s="16">
        <f t="shared" si="1007"/>
        <v>0</v>
      </c>
      <c r="P3494" s="18">
        <f t="shared" si="1008"/>
        <v>0</v>
      </c>
      <c r="Q3494" s="14"/>
      <c r="R3494" s="18"/>
      <c r="S3494" s="16">
        <f t="shared" ref="S3494:S3501" si="1009">G3494</f>
        <v>0</v>
      </c>
      <c r="T3494" s="18">
        <f t="shared" si="1006"/>
        <v>54400.05999999999</v>
      </c>
      <c r="U3494" s="15" t="str">
        <f t="shared" ref="U3494:U3504" si="1010">C3494</f>
        <v xml:space="preserve">Francobolli    </v>
      </c>
    </row>
    <row r="3495" spans="1:21" ht="16.8" customHeight="1" x14ac:dyDescent="0.35">
      <c r="A3495" s="15"/>
      <c r="B3495" s="15"/>
      <c r="C3495" s="15" t="s">
        <v>143</v>
      </c>
      <c r="D3495" s="16"/>
      <c r="E3495" s="16"/>
      <c r="F3495" s="16"/>
      <c r="G3495" s="16">
        <v>0</v>
      </c>
      <c r="H3495" s="16"/>
      <c r="I3495" s="4"/>
      <c r="J3495" s="14"/>
      <c r="K3495" s="15" t="str">
        <f>C3517</f>
        <v>COMMERCIALISTA</v>
      </c>
      <c r="L3495" s="16"/>
      <c r="M3495" s="16">
        <f>1.86*(L3479+L3480-M3480)/100</f>
        <v>0</v>
      </c>
      <c r="N3495" s="16">
        <f>G3517</f>
        <v>0</v>
      </c>
      <c r="O3495" s="16">
        <f t="shared" si="1007"/>
        <v>1656.4588000000008</v>
      </c>
      <c r="P3495" s="18">
        <f t="shared" si="1008"/>
        <v>485.60879999999997</v>
      </c>
      <c r="Q3495" s="14"/>
      <c r="R3495" s="18"/>
      <c r="S3495" s="16">
        <f t="shared" si="1009"/>
        <v>0</v>
      </c>
      <c r="T3495" s="18">
        <f t="shared" si="1006"/>
        <v>54400.05999999999</v>
      </c>
      <c r="U3495" s="15" t="str">
        <f t="shared" si="1010"/>
        <v xml:space="preserve">PAG. FATT. SOMMESE PETROLI </v>
      </c>
    </row>
    <row r="3496" spans="1:21" ht="16.8" customHeight="1" x14ac:dyDescent="0.35">
      <c r="A3496" s="15"/>
      <c r="B3496" s="15"/>
      <c r="C3496" s="15" t="s">
        <v>60</v>
      </c>
      <c r="D3496" s="16">
        <f>SUM(G3495:G3496)</f>
        <v>0</v>
      </c>
      <c r="E3496" s="16">
        <v>0</v>
      </c>
      <c r="F3496" s="16"/>
      <c r="G3496" s="16">
        <v>0</v>
      </c>
      <c r="H3496" s="16"/>
      <c r="I3496" s="4"/>
      <c r="J3496" s="14"/>
      <c r="K3496" s="15" t="str">
        <f>C3518</f>
        <v>CASSA PREVIDENZA  AGENTI  + QUOTA GAA</v>
      </c>
      <c r="L3496" s="16">
        <v>0</v>
      </c>
      <c r="M3496" s="16">
        <f>0.7*(L3479+L3480-M3480)/100</f>
        <v>0</v>
      </c>
      <c r="N3496" s="16">
        <f>G3518</f>
        <v>0</v>
      </c>
      <c r="O3496" s="16">
        <f t="shared" si="1007"/>
        <v>1526.5360000000003</v>
      </c>
      <c r="P3496" s="18">
        <f t="shared" si="1008"/>
        <v>182.75599999999997</v>
      </c>
      <c r="Q3496" s="14"/>
      <c r="R3496" s="18"/>
      <c r="S3496" s="16">
        <f t="shared" si="1009"/>
        <v>0</v>
      </c>
      <c r="T3496" s="18">
        <f t="shared" si="1006"/>
        <v>54400.05999999999</v>
      </c>
      <c r="U3496" s="15" t="str">
        <f t="shared" si="1010"/>
        <v>Benzina auto papa'</v>
      </c>
    </row>
    <row r="3497" spans="1:21" ht="16.8" customHeight="1" x14ac:dyDescent="0.35">
      <c r="A3497" s="15"/>
      <c r="B3497" s="15"/>
      <c r="C3497" s="28" t="s">
        <v>144</v>
      </c>
      <c r="D3497" s="16"/>
      <c r="E3497" s="16">
        <v>0</v>
      </c>
      <c r="F3497" s="16">
        <v>0</v>
      </c>
      <c r="G3497" s="16">
        <v>0</v>
      </c>
      <c r="H3497" s="27">
        <v>0</v>
      </c>
      <c r="I3497" s="4"/>
      <c r="J3497" s="14"/>
      <c r="K3497" s="15" t="str">
        <f>C3522</f>
        <v>PREL.  ACC. PER AMM-  GIGI</v>
      </c>
      <c r="L3497" s="16">
        <v>0</v>
      </c>
      <c r="M3497" s="16">
        <f>18.82*(L3479+L3480-M3480)/100</f>
        <v>0</v>
      </c>
      <c r="N3497" s="16">
        <f>G3522</f>
        <v>0</v>
      </c>
      <c r="O3497" s="16">
        <f t="shared" si="1007"/>
        <v>11876.075599999998</v>
      </c>
      <c r="P3497" s="18">
        <f t="shared" si="1008"/>
        <v>4913.5255999999999</v>
      </c>
      <c r="Q3497" s="14"/>
      <c r="R3497" s="18"/>
      <c r="S3497" s="16">
        <f t="shared" si="1009"/>
        <v>0</v>
      </c>
      <c r="T3497" s="18">
        <f t="shared" si="1006"/>
        <v>54400.05999999999</v>
      </c>
      <c r="U3497" s="15" t="str">
        <f t="shared" si="1010"/>
        <v>Spese bancarie</v>
      </c>
    </row>
    <row r="3498" spans="1:21" ht="16.8" customHeight="1" x14ac:dyDescent="0.35">
      <c r="A3498" s="15"/>
      <c r="B3498" s="15"/>
      <c r="C3498" s="15"/>
      <c r="D3498" s="16"/>
      <c r="E3498" s="16"/>
      <c r="F3498" s="16"/>
      <c r="G3498" s="16">
        <v>0</v>
      </c>
      <c r="H3498" s="27">
        <v>0</v>
      </c>
      <c r="I3498" s="4"/>
      <c r="J3498" s="14"/>
      <c r="K3498" s="15" t="str">
        <f>C3523</f>
        <v>PREL.  ACC. PER AMM-. RENZO</v>
      </c>
      <c r="L3498" s="16">
        <v>0</v>
      </c>
      <c r="M3498" s="16">
        <f>18.82*(L3479+L3480-M3480)/100</f>
        <v>0</v>
      </c>
      <c r="N3498" s="29">
        <f>G3523</f>
        <v>0</v>
      </c>
      <c r="O3498" s="16">
        <f t="shared" si="1007"/>
        <v>25582.045600000005</v>
      </c>
      <c r="P3498" s="18">
        <f t="shared" si="1008"/>
        <v>4913.5255999999999</v>
      </c>
      <c r="Q3498" s="14"/>
      <c r="R3498" s="18"/>
      <c r="S3498" s="16">
        <f t="shared" si="1009"/>
        <v>0</v>
      </c>
      <c r="T3498" s="18">
        <f t="shared" si="1006"/>
        <v>54400.05999999999</v>
      </c>
      <c r="U3498" s="15">
        <f t="shared" si="1010"/>
        <v>0</v>
      </c>
    </row>
    <row r="3499" spans="1:21" ht="16.8" customHeight="1" x14ac:dyDescent="0.35">
      <c r="A3499" s="15"/>
      <c r="B3499" s="15"/>
      <c r="C3499" s="28" t="s">
        <v>62</v>
      </c>
      <c r="D3499" s="16"/>
      <c r="E3499" s="16"/>
      <c r="F3499" s="16"/>
      <c r="G3499" s="16">
        <v>0</v>
      </c>
      <c r="H3499" s="16"/>
      <c r="I3499" s="4"/>
      <c r="J3499" s="14"/>
      <c r="K3499" s="15" t="str">
        <f>C3494</f>
        <v xml:space="preserve">Francobolli    </v>
      </c>
      <c r="L3499" s="16">
        <v>0</v>
      </c>
      <c r="M3499" s="16">
        <f>0.5*(L3479+L3480-M3480)/100</f>
        <v>0</v>
      </c>
      <c r="N3499" s="16">
        <f>G3494</f>
        <v>0</v>
      </c>
      <c r="O3499" s="16">
        <f t="shared" si="1007"/>
        <v>1090.3899999999999</v>
      </c>
      <c r="P3499" s="18">
        <f t="shared" si="1008"/>
        <v>130.54</v>
      </c>
      <c r="Q3499" s="14"/>
      <c r="R3499" s="18"/>
      <c r="S3499" s="16">
        <f t="shared" si="1009"/>
        <v>0</v>
      </c>
      <c r="T3499" s="18">
        <f t="shared" si="1006"/>
        <v>54400.05999999999</v>
      </c>
      <c r="U3499" s="15" t="str">
        <f t="shared" si="1010"/>
        <v>Materiale pulizia</v>
      </c>
    </row>
    <row r="3500" spans="1:21" ht="16.8" customHeight="1" x14ac:dyDescent="0.35">
      <c r="A3500" s="15"/>
      <c r="B3500" s="15"/>
      <c r="C3500" s="15" t="s">
        <v>63</v>
      </c>
      <c r="D3500" s="16"/>
      <c r="E3500" s="16"/>
      <c r="F3500" s="16"/>
      <c r="G3500" s="16">
        <v>0</v>
      </c>
      <c r="H3500" s="16"/>
      <c r="I3500" s="4"/>
      <c r="J3500" s="14"/>
      <c r="K3500" s="17" t="str">
        <f>C3500</f>
        <v xml:space="preserve">Assicurazioni </v>
      </c>
      <c r="L3500" s="16">
        <v>0</v>
      </c>
      <c r="M3500" s="16">
        <f>0.5*(L3479+L3480-M3480)/100</f>
        <v>0</v>
      </c>
      <c r="N3500" s="16">
        <f>G3500</f>
        <v>0</v>
      </c>
      <c r="O3500" s="16">
        <f t="shared" si="1007"/>
        <v>1090.3899999999999</v>
      </c>
      <c r="P3500" s="18">
        <f t="shared" si="1008"/>
        <v>130.54</v>
      </c>
      <c r="Q3500" s="14"/>
      <c r="R3500" s="18"/>
      <c r="S3500" s="16">
        <f t="shared" si="1009"/>
        <v>0</v>
      </c>
      <c r="T3500" s="18">
        <f t="shared" si="1006"/>
        <v>54400.05999999999</v>
      </c>
      <c r="U3500" s="15" t="str">
        <f t="shared" si="1010"/>
        <v xml:space="preserve">Assicurazioni </v>
      </c>
    </row>
    <row r="3501" spans="1:21" ht="16.8" customHeight="1" x14ac:dyDescent="0.35">
      <c r="A3501" s="15"/>
      <c r="B3501" s="15"/>
      <c r="C3501" s="15" t="s">
        <v>50</v>
      </c>
      <c r="D3501" s="16"/>
      <c r="E3501" s="16"/>
      <c r="F3501" s="16"/>
      <c r="G3501" s="16">
        <v>0</v>
      </c>
      <c r="H3501" s="16"/>
      <c r="I3501" s="4"/>
      <c r="J3501" s="14"/>
      <c r="K3501" s="17" t="s">
        <v>64</v>
      </c>
      <c r="L3501" s="16"/>
      <c r="M3501" s="16">
        <f>2.32*(L3479+L3480-M3480)/100</f>
        <v>0</v>
      </c>
      <c r="N3501" s="16">
        <f>H3535+H3534+G3533</f>
        <v>0</v>
      </c>
      <c r="O3501" s="16">
        <f t="shared" si="1007"/>
        <v>-57.284400000000034</v>
      </c>
      <c r="P3501" s="18">
        <f t="shared" si="1008"/>
        <v>605.7056</v>
      </c>
      <c r="Q3501" s="14"/>
      <c r="R3501" s="18"/>
      <c r="S3501" s="16">
        <f t="shared" si="1009"/>
        <v>0</v>
      </c>
      <c r="T3501" s="18">
        <f t="shared" si="1006"/>
        <v>54400.05999999999</v>
      </c>
      <c r="U3501" s="15" t="str">
        <f t="shared" si="1010"/>
        <v>Telepass</v>
      </c>
    </row>
    <row r="3502" spans="1:21" ht="16.8" customHeight="1" x14ac:dyDescent="0.35">
      <c r="A3502" s="15"/>
      <c r="B3502" s="15"/>
      <c r="C3502" s="28" t="s">
        <v>65</v>
      </c>
      <c r="D3502" s="16">
        <v>0</v>
      </c>
      <c r="E3502" s="16"/>
      <c r="F3502" s="16"/>
      <c r="G3502" s="16">
        <v>0</v>
      </c>
      <c r="H3502" s="16"/>
      <c r="I3502" s="4"/>
      <c r="J3502" s="14"/>
      <c r="K3502" s="17"/>
      <c r="L3502" s="16"/>
      <c r="M3502" s="16"/>
      <c r="N3502" s="16" t="s">
        <v>66</v>
      </c>
      <c r="O3502" s="16">
        <f>T3536+AO3536</f>
        <v>54400.05999999999</v>
      </c>
      <c r="P3502" s="18"/>
      <c r="Q3502" s="14"/>
      <c r="R3502" s="18"/>
      <c r="S3502" s="16">
        <v>0</v>
      </c>
      <c r="T3502" s="18">
        <f t="shared" si="1006"/>
        <v>54400.05999999999</v>
      </c>
      <c r="U3502" s="15" t="str">
        <f t="shared" si="1010"/>
        <v>Pubblicità</v>
      </c>
    </row>
    <row r="3503" spans="1:21" ht="16.8" customHeight="1" x14ac:dyDescent="0.35">
      <c r="A3503" s="15"/>
      <c r="B3503" s="66"/>
      <c r="C3503" s="15" t="s">
        <v>145</v>
      </c>
      <c r="D3503" s="67"/>
      <c r="E3503" s="16">
        <v>0</v>
      </c>
      <c r="F3503" s="16"/>
      <c r="G3503" s="16">
        <v>0</v>
      </c>
      <c r="H3503" s="16"/>
      <c r="I3503" s="4"/>
      <c r="J3503" s="14"/>
      <c r="K3503" s="17"/>
      <c r="L3503" s="16"/>
      <c r="M3503" s="16">
        <v>0</v>
      </c>
      <c r="N3503" s="16" t="s">
        <v>68</v>
      </c>
      <c r="O3503" s="31">
        <f>L3527</f>
        <v>0</v>
      </c>
      <c r="P3503" s="32">
        <f>SUM(P3482:P3501)</f>
        <v>26108</v>
      </c>
      <c r="Q3503" s="14"/>
      <c r="R3503" s="18"/>
      <c r="S3503" s="16">
        <f>G3503</f>
        <v>0</v>
      </c>
      <c r="T3503" s="18">
        <f t="shared" si="1006"/>
        <v>54400.05999999999</v>
      </c>
      <c r="U3503" s="15" t="str">
        <f t="shared" si="1010"/>
        <v xml:space="preserve">PAG. STIP.           MARZIA </v>
      </c>
    </row>
    <row r="3504" spans="1:21" ht="16.8" customHeight="1" x14ac:dyDescent="0.35">
      <c r="A3504" s="15"/>
      <c r="B3504" s="15"/>
      <c r="C3504" s="15" t="s">
        <v>147</v>
      </c>
      <c r="D3504" s="16"/>
      <c r="E3504" s="16">
        <v>0</v>
      </c>
      <c r="F3504" s="16"/>
      <c r="G3504" s="16">
        <v>0</v>
      </c>
      <c r="H3504" s="16"/>
      <c r="I3504" s="4"/>
      <c r="J3504" s="14"/>
      <c r="K3504" s="17"/>
      <c r="L3504" s="16"/>
      <c r="M3504" s="16">
        <v>0</v>
      </c>
      <c r="N3504" s="16" t="s">
        <v>70</v>
      </c>
      <c r="O3504" s="16">
        <f>SUM(L3515:L3526)+L3529</f>
        <v>23104.559999999998</v>
      </c>
      <c r="P3504" s="33">
        <f>SUM(O3482:O3501)</f>
        <v>58743.280000000006</v>
      </c>
      <c r="Q3504" s="14"/>
      <c r="R3504" s="18"/>
      <c r="S3504" s="16">
        <f>G3504</f>
        <v>0</v>
      </c>
      <c r="T3504" s="18">
        <f t="shared" si="1006"/>
        <v>54400.05999999999</v>
      </c>
      <c r="U3504" s="15" t="str">
        <f t="shared" si="1010"/>
        <v xml:space="preserve">PAG. STIP.           DEBORAH </v>
      </c>
    </row>
    <row r="3505" spans="1:21" ht="16.8" customHeight="1" x14ac:dyDescent="0.35">
      <c r="A3505" s="15"/>
      <c r="B3505" s="15"/>
      <c r="C3505" s="15" t="s">
        <v>149</v>
      </c>
      <c r="D3505" s="16"/>
      <c r="E3505" s="16">
        <v>0</v>
      </c>
      <c r="F3505" s="16"/>
      <c r="G3505" s="16">
        <v>0</v>
      </c>
      <c r="H3505" s="16"/>
      <c r="I3505" s="4"/>
      <c r="J3505" s="14"/>
      <c r="K3505" s="17"/>
      <c r="L3505" s="16"/>
      <c r="M3505" s="16"/>
      <c r="N3505" s="16" t="s">
        <v>72</v>
      </c>
      <c r="O3505" s="34">
        <f>O3444+O3445-F3520-F3519</f>
        <v>3556.7199999999962</v>
      </c>
      <c r="P3505" s="35">
        <f>O3444+O3445+O3506-F3520-F3519-O3503-O3504</f>
        <v>-19547.84</v>
      </c>
      <c r="Q3505" s="14"/>
      <c r="R3505" s="18"/>
      <c r="S3505" s="16">
        <f>G3505</f>
        <v>0</v>
      </c>
      <c r="T3505" s="18">
        <f t="shared" si="1006"/>
        <v>54400.05999999999</v>
      </c>
      <c r="U3505" s="15"/>
    </row>
    <row r="3506" spans="1:21" ht="16.8" customHeight="1" x14ac:dyDescent="0.35">
      <c r="A3506" s="15"/>
      <c r="B3506" s="15"/>
      <c r="C3506" s="15" t="s">
        <v>150</v>
      </c>
      <c r="D3506" s="16"/>
      <c r="E3506" s="16">
        <v>0</v>
      </c>
      <c r="F3506" s="16"/>
      <c r="G3506" s="16">
        <v>0</v>
      </c>
      <c r="H3506" s="16"/>
      <c r="I3506" s="4"/>
      <c r="J3506" s="14"/>
      <c r="K3506" s="6" t="s">
        <v>74</v>
      </c>
      <c r="L3506" s="3">
        <f>SUM(L3479:L3505)</f>
        <v>0</v>
      </c>
      <c r="M3506" s="3">
        <f>SUM(M3479:M3505)</f>
        <v>0</v>
      </c>
      <c r="N3506" s="16" t="s">
        <v>75</v>
      </c>
      <c r="O3506" s="16">
        <f>N3479-L3480</f>
        <v>0</v>
      </c>
      <c r="P3506" s="18"/>
      <c r="Q3506" s="14"/>
      <c r="R3506" s="18"/>
      <c r="S3506" s="16">
        <f>G3506</f>
        <v>0</v>
      </c>
      <c r="T3506" s="18">
        <f t="shared" si="1006"/>
        <v>54400.05999999999</v>
      </c>
      <c r="U3506" s="15" t="str">
        <f>C3506</f>
        <v xml:space="preserve">PAG. STIP.           STEFANIA  BONIFICO </v>
      </c>
    </row>
    <row r="3507" spans="1:21" ht="16.8" customHeight="1" x14ac:dyDescent="0.35">
      <c r="A3507" s="15"/>
      <c r="B3507" s="15"/>
      <c r="C3507" s="15" t="s">
        <v>76</v>
      </c>
      <c r="D3507" s="16"/>
      <c r="E3507" s="16"/>
      <c r="F3507" s="16"/>
      <c r="G3507" s="16">
        <v>0</v>
      </c>
      <c r="H3507" s="16"/>
      <c r="I3507" s="4"/>
      <c r="J3507" s="14"/>
      <c r="K3507" s="6" t="s">
        <v>32</v>
      </c>
      <c r="L3507" s="3">
        <f>L3447</f>
        <v>462056.94999999995</v>
      </c>
      <c r="M3507" s="3">
        <f>M3447</f>
        <v>406162.89999999997</v>
      </c>
      <c r="N3507" s="16" t="s">
        <v>77</v>
      </c>
      <c r="O3507" s="36">
        <f>(O3503+O3504)-(O3442+O3443)</f>
        <v>1725.0099999999984</v>
      </c>
      <c r="P3507" s="37">
        <f>O3506-O3507</f>
        <v>-1725.0099999999984</v>
      </c>
      <c r="Q3507" s="14"/>
      <c r="R3507" s="18"/>
      <c r="S3507" s="16">
        <f>G3507</f>
        <v>0</v>
      </c>
      <c r="T3507" s="18">
        <f t="shared" si="1006"/>
        <v>54400.05999999999</v>
      </c>
      <c r="U3507" s="15" t="str">
        <f>C3507</f>
        <v>Pagamento contributi impiegate</v>
      </c>
    </row>
    <row r="3508" spans="1:21" ht="16.8" customHeight="1" thickBot="1" x14ac:dyDescent="0.4">
      <c r="A3508" s="15"/>
      <c r="B3508" s="15"/>
      <c r="C3508" s="15" t="s">
        <v>78</v>
      </c>
      <c r="D3508" s="16">
        <f>SUM(G3503:G3507)+SUM(E3503:E3507)</f>
        <v>0</v>
      </c>
      <c r="E3508" s="16"/>
      <c r="F3508" s="16"/>
      <c r="G3508" s="16"/>
      <c r="H3508" s="16"/>
      <c r="I3508" s="4"/>
      <c r="J3508" s="14"/>
      <c r="K3508" s="6" t="s">
        <v>79</v>
      </c>
      <c r="L3508" s="3">
        <f>L3506+L3507</f>
        <v>462056.94999999995</v>
      </c>
      <c r="M3508" s="3">
        <f>M3506+M3507</f>
        <v>406162.89999999997</v>
      </c>
      <c r="N3508" s="16" t="s">
        <v>80</v>
      </c>
      <c r="O3508" s="38">
        <f>O3505+O3506-O3507</f>
        <v>1831.7099999999978</v>
      </c>
      <c r="P3508" s="39">
        <f>O3508-O3505</f>
        <v>-1725.0099999999984</v>
      </c>
      <c r="Q3508" s="14"/>
      <c r="R3508" s="18"/>
      <c r="S3508" s="16">
        <v>0</v>
      </c>
      <c r="T3508" s="18">
        <f t="shared" si="1006"/>
        <v>54400.05999999999</v>
      </c>
      <c r="U3508" s="15"/>
    </row>
    <row r="3509" spans="1:21" ht="16.8" customHeight="1" thickTop="1" thickBot="1" x14ac:dyDescent="0.4">
      <c r="A3509" s="15"/>
      <c r="B3509" s="15"/>
      <c r="C3509" s="15" t="s">
        <v>81</v>
      </c>
      <c r="D3509" s="16"/>
      <c r="E3509" s="16"/>
      <c r="F3509" s="16"/>
      <c r="G3509" s="16">
        <v>0</v>
      </c>
      <c r="H3509" s="16"/>
      <c r="I3509" s="4"/>
      <c r="J3509" s="14"/>
      <c r="K3509" s="6" t="s">
        <v>13</v>
      </c>
      <c r="L3509" s="3">
        <f>L3508-M3508</f>
        <v>55894.049999999988</v>
      </c>
      <c r="M3509" s="40"/>
      <c r="N3509" s="29" t="s">
        <v>82</v>
      </c>
      <c r="O3509" s="41">
        <f>O3502+O3503+O3504+O3510</f>
        <v>58743.280000000013</v>
      </c>
      <c r="P3509" s="18"/>
      <c r="Q3509" s="14"/>
      <c r="R3509" s="18"/>
      <c r="S3509" s="16">
        <f>G3509</f>
        <v>0</v>
      </c>
      <c r="T3509" s="18">
        <f t="shared" si="1006"/>
        <v>54400.05999999999</v>
      </c>
      <c r="U3509" s="15" t="str">
        <f>C3509</f>
        <v>Pag. Bolletta Telecom  780820</v>
      </c>
    </row>
    <row r="3510" spans="1:21" ht="16.8" customHeight="1" thickTop="1" thickBot="1" x14ac:dyDescent="0.4">
      <c r="A3510" s="15"/>
      <c r="B3510" s="15"/>
      <c r="C3510" s="15" t="s">
        <v>83</v>
      </c>
      <c r="D3510" s="16"/>
      <c r="E3510" s="16"/>
      <c r="F3510" s="16"/>
      <c r="G3510" s="16">
        <v>0</v>
      </c>
      <c r="H3510" s="16"/>
      <c r="I3510" s="4"/>
      <c r="J3510" s="14"/>
      <c r="K3510" s="17"/>
      <c r="L3510" s="16"/>
      <c r="M3510" s="16"/>
      <c r="N3510" s="42" t="s">
        <v>84</v>
      </c>
      <c r="O3510" s="43">
        <f>P3504-O3503-O3504-O3502</f>
        <v>-18761.339999999982</v>
      </c>
      <c r="P3510" s="18"/>
      <c r="Q3510" s="14"/>
      <c r="R3510" s="18"/>
      <c r="S3510" s="16">
        <f>G3510</f>
        <v>0</v>
      </c>
      <c r="T3510" s="18">
        <f t="shared" si="1006"/>
        <v>54400.05999999999</v>
      </c>
      <c r="U3510" s="15" t="str">
        <f>C3510</f>
        <v>Pag. Bolletta Telecom 780344</v>
      </c>
    </row>
    <row r="3511" spans="1:21" ht="16.8" customHeight="1" thickTop="1" x14ac:dyDescent="0.35">
      <c r="A3511" s="15"/>
      <c r="B3511" s="15"/>
      <c r="C3511" s="15" t="s">
        <v>85</v>
      </c>
      <c r="D3511" s="16">
        <f>SUM(G3509:G3511)</f>
        <v>0</v>
      </c>
      <c r="E3511" s="16"/>
      <c r="F3511" s="16"/>
      <c r="G3511" s="16">
        <v>0</v>
      </c>
      <c r="H3511" s="16"/>
      <c r="I3511" s="4"/>
      <c r="J3511" s="14"/>
      <c r="K3511" s="6" t="s">
        <v>86</v>
      </c>
      <c r="L3511" s="3">
        <f>N3450</f>
        <v>1277.45</v>
      </c>
      <c r="M3511" s="3">
        <v>0</v>
      </c>
      <c r="N3511" s="3">
        <f>SUM(L3511:M3511)</f>
        <v>1277.45</v>
      </c>
      <c r="O3511" s="44"/>
      <c r="P3511" s="18"/>
      <c r="Q3511" s="14"/>
      <c r="R3511" s="18"/>
      <c r="S3511" s="16">
        <f>G3511</f>
        <v>0</v>
      </c>
      <c r="T3511" s="18">
        <f t="shared" si="1006"/>
        <v>54400.05999999999</v>
      </c>
      <c r="U3511" s="15" t="str">
        <f>C3511</f>
        <v>Pag. Bolletta Telecom</v>
      </c>
    </row>
    <row r="3512" spans="1:21" ht="16.8" customHeight="1" x14ac:dyDescent="0.35">
      <c r="A3512" s="15"/>
      <c r="B3512" s="15"/>
      <c r="C3512" s="15" t="s">
        <v>87</v>
      </c>
      <c r="D3512" s="16"/>
      <c r="E3512" s="16"/>
      <c r="F3512" s="16"/>
      <c r="G3512" s="16">
        <v>0</v>
      </c>
      <c r="H3512" s="16"/>
      <c r="I3512" s="4"/>
      <c r="J3512" s="14"/>
      <c r="K3512" s="6" t="s">
        <v>88</v>
      </c>
      <c r="L3512" s="3">
        <f>L3451</f>
        <v>0</v>
      </c>
      <c r="M3512" s="3">
        <f>H3519+G3519</f>
        <v>0</v>
      </c>
      <c r="N3512" s="45">
        <f>L3512+M3512</f>
        <v>0</v>
      </c>
      <c r="O3512" s="45">
        <f>BA3536+BG3536</f>
        <v>0</v>
      </c>
      <c r="P3512" s="18"/>
      <c r="Q3512" s="14"/>
      <c r="R3512" s="18"/>
      <c r="S3512" s="16">
        <f>G3512</f>
        <v>0</v>
      </c>
      <c r="T3512" s="18">
        <f t="shared" ref="T3512:T3543" si="1011">(R3512-S3512)+T3511</f>
        <v>54400.05999999999</v>
      </c>
      <c r="U3512" s="15" t="str">
        <f>C3512</f>
        <v xml:space="preserve">PAG. BOLLETTA ENEL  </v>
      </c>
    </row>
    <row r="3513" spans="1:21" ht="16.8" customHeight="1" x14ac:dyDescent="0.35">
      <c r="A3513" s="15"/>
      <c r="B3513" s="15"/>
      <c r="C3513" s="15" t="s">
        <v>89</v>
      </c>
      <c r="D3513" s="16"/>
      <c r="E3513" s="16"/>
      <c r="F3513" s="16"/>
      <c r="G3513" s="16">
        <v>0</v>
      </c>
      <c r="H3513" s="16"/>
      <c r="I3513" s="4"/>
      <c r="J3513" s="14"/>
      <c r="K3513" s="6" t="s">
        <v>90</v>
      </c>
      <c r="L3513" s="3">
        <f>T3536+Z3536+AO3536+AU3536</f>
        <v>54400.05999999999</v>
      </c>
      <c r="M3513" s="16"/>
      <c r="N3513" s="16"/>
      <c r="O3513" s="16"/>
      <c r="P3513" s="18"/>
      <c r="Q3513" s="14"/>
      <c r="R3513" s="18"/>
      <c r="S3513" s="16">
        <v>0</v>
      </c>
      <c r="T3513" s="18">
        <f t="shared" si="1011"/>
        <v>54400.05999999999</v>
      </c>
      <c r="U3513" s="15"/>
    </row>
    <row r="3514" spans="1:21" ht="16.8" customHeight="1" x14ac:dyDescent="0.35">
      <c r="A3514" s="15"/>
      <c r="B3514" s="15"/>
      <c r="C3514" s="15" t="s">
        <v>91</v>
      </c>
      <c r="D3514" s="16"/>
      <c r="E3514" s="16"/>
      <c r="F3514" s="16"/>
      <c r="G3514" s="16">
        <v>0</v>
      </c>
      <c r="H3514" s="16"/>
      <c r="I3514" s="4"/>
      <c r="J3514" s="14"/>
      <c r="K3514" s="6" t="s">
        <v>92</v>
      </c>
      <c r="L3514" s="3"/>
      <c r="M3514" s="46" t="s">
        <v>93</v>
      </c>
      <c r="N3514" s="46"/>
      <c r="O3514" s="16"/>
      <c r="P3514" s="18"/>
      <c r="Q3514" s="14"/>
      <c r="R3514" s="18"/>
      <c r="S3514" s="16">
        <f>G3514</f>
        <v>0</v>
      </c>
      <c r="T3514" s="18">
        <f t="shared" si="1011"/>
        <v>54400.05999999999</v>
      </c>
      <c r="U3514" s="15" t="str">
        <f>C3514</f>
        <v>Spese condominiali</v>
      </c>
    </row>
    <row r="3515" spans="1:21" ht="16.8" customHeight="1" x14ac:dyDescent="0.35">
      <c r="A3515" s="15"/>
      <c r="B3515" s="15"/>
      <c r="C3515" s="15" t="s">
        <v>94</v>
      </c>
      <c r="D3515" s="16">
        <f>SUM(G3509:G3514)</f>
        <v>0</v>
      </c>
      <c r="E3515" s="16"/>
      <c r="F3515" s="16"/>
      <c r="G3515" s="16"/>
      <c r="H3515" s="16"/>
      <c r="I3515" s="4"/>
      <c r="J3515" s="14"/>
      <c r="K3515" s="50" t="str">
        <f>K3454</f>
        <v>SOMMA SOSPESO 10/11</v>
      </c>
      <c r="L3515" s="107">
        <f>L3454</f>
        <v>114.5</v>
      </c>
      <c r="M3515" s="16" t="s">
        <v>26</v>
      </c>
      <c r="N3515" s="16" t="s">
        <v>27</v>
      </c>
      <c r="O3515" s="16"/>
      <c r="P3515" s="18"/>
      <c r="Q3515" s="14"/>
      <c r="R3515" s="18"/>
      <c r="S3515" s="16">
        <v>0</v>
      </c>
      <c r="T3515" s="18">
        <f t="shared" si="1011"/>
        <v>54400.05999999999</v>
      </c>
      <c r="U3515" s="15"/>
    </row>
    <row r="3516" spans="1:21" ht="16.8" customHeight="1" x14ac:dyDescent="0.35">
      <c r="A3516" s="15"/>
      <c r="B3516" s="15"/>
      <c r="C3516" s="15" t="s">
        <v>97</v>
      </c>
      <c r="D3516" s="16"/>
      <c r="E3516" s="16"/>
      <c r="F3516" s="16"/>
      <c r="G3516" s="16">
        <v>0</v>
      </c>
      <c r="H3516" s="16"/>
      <c r="I3516" s="4"/>
      <c r="J3516" s="14"/>
      <c r="K3516" s="50" t="s">
        <v>95</v>
      </c>
      <c r="L3516" s="107">
        <f t="shared" ref="L3516:L3526" si="1012">L3455</f>
        <v>-0.02</v>
      </c>
      <c r="M3516" s="16" t="s">
        <v>96</v>
      </c>
      <c r="N3516" s="16">
        <v>2715.01</v>
      </c>
      <c r="O3516" s="16"/>
      <c r="P3516" s="18"/>
      <c r="Q3516" s="14"/>
      <c r="R3516" s="18"/>
      <c r="S3516" s="16">
        <f>G3516</f>
        <v>0</v>
      </c>
      <c r="T3516" s="18">
        <f t="shared" si="1011"/>
        <v>54400.05999999999</v>
      </c>
      <c r="U3516" s="15"/>
    </row>
    <row r="3517" spans="1:21" ht="16.8" customHeight="1" x14ac:dyDescent="0.35">
      <c r="A3517" s="15"/>
      <c r="B3517" s="15"/>
      <c r="C3517" s="15" t="s">
        <v>100</v>
      </c>
      <c r="D3517" s="16"/>
      <c r="E3517" s="16"/>
      <c r="F3517" s="16"/>
      <c r="G3517" s="16">
        <v>0</v>
      </c>
      <c r="H3517" s="16"/>
      <c r="I3517" s="4"/>
      <c r="J3517" s="14"/>
      <c r="K3517" s="50" t="s">
        <v>98</v>
      </c>
      <c r="L3517" s="107">
        <f t="shared" si="1012"/>
        <v>23</v>
      </c>
      <c r="M3517" s="16" t="s">
        <v>99</v>
      </c>
      <c r="N3517" s="16">
        <v>257</v>
      </c>
      <c r="O3517" s="16"/>
      <c r="P3517" s="18"/>
      <c r="Q3517" s="14"/>
      <c r="R3517" s="18"/>
      <c r="S3517" s="16">
        <f>G3517</f>
        <v>0</v>
      </c>
      <c r="T3517" s="18">
        <f t="shared" si="1011"/>
        <v>54400.05999999999</v>
      </c>
      <c r="U3517" s="15" t="str">
        <f>C3517</f>
        <v>COMMERCIALISTA</v>
      </c>
    </row>
    <row r="3518" spans="1:21" ht="16.8" customHeight="1" x14ac:dyDescent="0.35">
      <c r="A3518" s="15"/>
      <c r="B3518" s="15"/>
      <c r="C3518" s="64" t="s">
        <v>154</v>
      </c>
      <c r="D3518" s="16"/>
      <c r="E3518" s="16"/>
      <c r="F3518" s="16"/>
      <c r="G3518" s="16">
        <v>0</v>
      </c>
      <c r="H3518" s="16">
        <v>0</v>
      </c>
      <c r="I3518" s="4"/>
      <c r="J3518" s="14"/>
      <c r="K3518" s="50" t="s">
        <v>101</v>
      </c>
      <c r="L3518" s="107">
        <f t="shared" si="1012"/>
        <v>654</v>
      </c>
      <c r="M3518" s="16" t="s">
        <v>102</v>
      </c>
      <c r="N3518" s="16">
        <v>0</v>
      </c>
      <c r="O3518" s="16"/>
      <c r="P3518" s="18"/>
      <c r="Q3518" s="14"/>
      <c r="R3518" s="18"/>
      <c r="S3518" s="16">
        <f>G3518</f>
        <v>0</v>
      </c>
      <c r="T3518" s="18">
        <f t="shared" si="1011"/>
        <v>54400.05999999999</v>
      </c>
      <c r="U3518" s="15" t="str">
        <f>C3518</f>
        <v>CASSA PREVIDENZA  AGENTI  + QUOTA GAA</v>
      </c>
    </row>
    <row r="3519" spans="1:21" ht="16.8" customHeight="1" x14ac:dyDescent="0.35">
      <c r="A3519" s="15"/>
      <c r="B3519" s="15"/>
      <c r="C3519" s="15" t="s">
        <v>106</v>
      </c>
      <c r="D3519" s="16"/>
      <c r="E3519" s="16"/>
      <c r="F3519" s="85">
        <v>0</v>
      </c>
      <c r="G3519" s="16">
        <v>0</v>
      </c>
      <c r="H3519" s="16">
        <v>0</v>
      </c>
      <c r="I3519" s="4"/>
      <c r="J3519" s="14"/>
      <c r="K3519" s="50" t="s">
        <v>104</v>
      </c>
      <c r="L3519" s="107">
        <f t="shared" si="1012"/>
        <v>204</v>
      </c>
      <c r="M3519" s="16" t="s">
        <v>105</v>
      </c>
      <c r="N3519" s="16">
        <v>2115.4899999999998</v>
      </c>
      <c r="O3519" s="16"/>
      <c r="P3519" s="18"/>
      <c r="Q3519" s="14"/>
      <c r="R3519" s="18">
        <f>F3519</f>
        <v>0</v>
      </c>
      <c r="S3519" s="16">
        <v>0</v>
      </c>
      <c r="T3519" s="18">
        <f t="shared" si="1011"/>
        <v>54400.05999999999</v>
      </c>
      <c r="U3519" s="15"/>
    </row>
    <row r="3520" spans="1:21" ht="16.8" customHeight="1" x14ac:dyDescent="0.35">
      <c r="A3520" s="15"/>
      <c r="B3520" s="15"/>
      <c r="C3520" s="47" t="s">
        <v>155</v>
      </c>
      <c r="D3520" s="16"/>
      <c r="E3520" s="16"/>
      <c r="F3520" s="1">
        <v>0</v>
      </c>
      <c r="G3520" s="16">
        <v>0</v>
      </c>
      <c r="H3520" s="16"/>
      <c r="I3520" s="4"/>
      <c r="J3520" s="14"/>
      <c r="K3520" s="50" t="s">
        <v>107</v>
      </c>
      <c r="L3520" s="107">
        <f t="shared" si="1012"/>
        <v>220</v>
      </c>
      <c r="M3520" s="16" t="s">
        <v>108</v>
      </c>
      <c r="N3520" s="16">
        <v>0</v>
      </c>
      <c r="O3520" s="16"/>
      <c r="P3520" s="18"/>
      <c r="Q3520" s="14"/>
      <c r="R3520" s="49">
        <f>F3520</f>
        <v>0</v>
      </c>
      <c r="S3520" s="16">
        <v>0</v>
      </c>
      <c r="T3520" s="18">
        <f t="shared" si="1011"/>
        <v>54400.05999999999</v>
      </c>
      <c r="U3520" s="17" t="str">
        <f>C3520</f>
        <v>VERSAMENTO PROVV. MATURATE</v>
      </c>
    </row>
    <row r="3521" spans="1:21" ht="16.8" customHeight="1" x14ac:dyDescent="0.35">
      <c r="A3521" s="15"/>
      <c r="B3521" s="15"/>
      <c r="C3521" s="15" t="s">
        <v>112</v>
      </c>
      <c r="D3521" s="16"/>
      <c r="E3521" s="16"/>
      <c r="F3521" s="16"/>
      <c r="G3521" s="16">
        <v>0</v>
      </c>
      <c r="H3521" s="16"/>
      <c r="I3521" s="4"/>
      <c r="J3521" s="14"/>
      <c r="K3521" s="50" t="s">
        <v>110</v>
      </c>
      <c r="L3521" s="107">
        <f t="shared" si="1012"/>
        <v>709.04</v>
      </c>
      <c r="M3521" s="16" t="s">
        <v>111</v>
      </c>
      <c r="N3521" s="16">
        <v>90</v>
      </c>
      <c r="O3521" s="16"/>
      <c r="P3521" s="18"/>
      <c r="Q3521" s="14"/>
      <c r="R3521" s="18"/>
      <c r="S3521" s="16">
        <f>G3521</f>
        <v>0</v>
      </c>
      <c r="T3521" s="18">
        <f t="shared" si="1011"/>
        <v>54400.05999999999</v>
      </c>
      <c r="U3521" s="15" t="s">
        <v>113</v>
      </c>
    </row>
    <row r="3522" spans="1:21" ht="16.8" customHeight="1" x14ac:dyDescent="0.35">
      <c r="A3522" s="15"/>
      <c r="B3522" s="15"/>
      <c r="C3522" s="15" t="s">
        <v>114</v>
      </c>
      <c r="D3522" s="16"/>
      <c r="E3522" s="16"/>
      <c r="F3522" s="16">
        <v>0</v>
      </c>
      <c r="G3522" s="16">
        <v>0</v>
      </c>
      <c r="H3522" s="16"/>
      <c r="I3522" s="4"/>
      <c r="J3522" s="14"/>
      <c r="K3522" s="50" t="str">
        <f>K3461</f>
        <v>BONIFICO IMM.RE 12/1</v>
      </c>
      <c r="L3522" s="107">
        <f t="shared" si="1012"/>
        <v>0.01</v>
      </c>
      <c r="M3522" s="16" t="str">
        <f>M3461</f>
        <v>LEGNANO 12/1</v>
      </c>
      <c r="N3522" s="16">
        <f>N3461</f>
        <v>10068.39</v>
      </c>
      <c r="O3522" s="16"/>
      <c r="P3522" s="18"/>
      <c r="Q3522" s="14"/>
      <c r="R3522" s="18"/>
      <c r="S3522" s="16">
        <f>G3522</f>
        <v>0</v>
      </c>
      <c r="T3522" s="18">
        <f t="shared" si="1011"/>
        <v>54400.05999999999</v>
      </c>
      <c r="U3522" s="15" t="str">
        <f>C3522</f>
        <v>PREL.  ACC. PER AMM-  GIGI</v>
      </c>
    </row>
    <row r="3523" spans="1:21" ht="16.8" customHeight="1" x14ac:dyDescent="0.35">
      <c r="A3523" s="15"/>
      <c r="B3523" s="15"/>
      <c r="C3523" s="15" t="s">
        <v>115</v>
      </c>
      <c r="D3523" s="16"/>
      <c r="E3523" s="16"/>
      <c r="F3523" s="16">
        <v>0</v>
      </c>
      <c r="G3523" s="16">
        <v>0</v>
      </c>
      <c r="H3523" s="16"/>
      <c r="I3523" s="4"/>
      <c r="J3523" s="14"/>
      <c r="K3523" s="50" t="str">
        <f>K3462</f>
        <v>SOMMA 11/1</v>
      </c>
      <c r="L3523" s="107">
        <f t="shared" si="1012"/>
        <v>300</v>
      </c>
      <c r="M3523" s="16" t="str">
        <f>M3462</f>
        <v>RHO 12/1</v>
      </c>
      <c r="N3523" s="16">
        <f>N3462</f>
        <v>2418</v>
      </c>
      <c r="O3523" s="16"/>
      <c r="P3523" s="18"/>
      <c r="Q3523" s="14"/>
      <c r="R3523" s="18">
        <v>0</v>
      </c>
      <c r="S3523" s="16">
        <f>G3523</f>
        <v>0</v>
      </c>
      <c r="T3523" s="18">
        <f t="shared" si="1011"/>
        <v>54400.05999999999</v>
      </c>
      <c r="U3523" s="15" t="str">
        <f>C3523</f>
        <v>PREL.  ACC. PER AMM-. RENZO</v>
      </c>
    </row>
    <row r="3524" spans="1:21" ht="16.8" customHeight="1" x14ac:dyDescent="0.35">
      <c r="A3524" s="15"/>
      <c r="B3524" s="15"/>
      <c r="C3524" s="15" t="s">
        <v>116</v>
      </c>
      <c r="D3524" s="16"/>
      <c r="E3524" s="16"/>
      <c r="F3524" s="16">
        <v>0</v>
      </c>
      <c r="G3524" s="16"/>
      <c r="H3524" s="16"/>
      <c r="I3524" s="4"/>
      <c r="J3524" s="14"/>
      <c r="K3524" s="50" t="str">
        <f>K3463</f>
        <v>POZZI 11/1 ANTICIPO AGENTE</v>
      </c>
      <c r="L3524" s="107">
        <f t="shared" si="1012"/>
        <v>1050</v>
      </c>
      <c r="M3524" s="16" t="s">
        <v>471</v>
      </c>
      <c r="N3524" s="16">
        <f>N3463</f>
        <v>1926.14</v>
      </c>
      <c r="O3524" s="16"/>
      <c r="P3524" s="18"/>
      <c r="Q3524" s="14"/>
      <c r="R3524" s="18">
        <v>0</v>
      </c>
      <c r="S3524" s="16">
        <v>0</v>
      </c>
      <c r="T3524" s="18">
        <f t="shared" si="1011"/>
        <v>54400.05999999999</v>
      </c>
      <c r="U3524" s="15"/>
    </row>
    <row r="3525" spans="1:21" ht="16.8" customHeight="1" x14ac:dyDescent="0.35">
      <c r="A3525" s="15"/>
      <c r="B3525" s="15"/>
      <c r="C3525" s="15" t="s">
        <v>116</v>
      </c>
      <c r="D3525" s="16"/>
      <c r="E3525" s="16"/>
      <c r="F3525" s="16">
        <v>0</v>
      </c>
      <c r="G3525" s="16"/>
      <c r="H3525" s="16">
        <v>0</v>
      </c>
      <c r="I3525" s="4"/>
      <c r="J3525" s="14"/>
      <c r="K3525" s="50">
        <f>K3464</f>
        <v>0</v>
      </c>
      <c r="L3525" s="107">
        <f t="shared" si="1012"/>
        <v>0</v>
      </c>
      <c r="M3525" s="16" t="s">
        <v>473</v>
      </c>
      <c r="N3525" s="16">
        <f>N3464</f>
        <v>100</v>
      </c>
      <c r="O3525" s="16"/>
      <c r="P3525" s="18"/>
      <c r="Q3525" s="14"/>
      <c r="R3525" s="18">
        <v>0</v>
      </c>
      <c r="S3525" s="16">
        <v>0</v>
      </c>
      <c r="T3525" s="18">
        <f t="shared" si="1011"/>
        <v>54400.05999999999</v>
      </c>
      <c r="U3525" s="15"/>
    </row>
    <row r="3526" spans="1:21" ht="16.8" customHeight="1" x14ac:dyDescent="0.35">
      <c r="A3526" s="15"/>
      <c r="B3526" s="15"/>
      <c r="C3526" s="15" t="s">
        <v>116</v>
      </c>
      <c r="D3526" s="16"/>
      <c r="E3526" s="16"/>
      <c r="F3526" s="16">
        <v>0</v>
      </c>
      <c r="G3526" s="16"/>
      <c r="H3526" s="16"/>
      <c r="I3526" s="4"/>
      <c r="J3526" s="14"/>
      <c r="K3526" s="50" t="s">
        <v>475</v>
      </c>
      <c r="L3526" s="107">
        <f t="shared" si="1012"/>
        <v>40</v>
      </c>
      <c r="M3526" s="16" t="s">
        <v>476</v>
      </c>
      <c r="N3526" s="16">
        <f>N3465</f>
        <v>100</v>
      </c>
      <c r="O3526" s="16"/>
      <c r="P3526" s="18"/>
      <c r="Q3526" s="14"/>
      <c r="R3526" s="18">
        <v>0</v>
      </c>
      <c r="S3526" s="16">
        <v>0</v>
      </c>
      <c r="T3526" s="18">
        <f t="shared" si="1011"/>
        <v>54400.05999999999</v>
      </c>
      <c r="U3526" s="15"/>
    </row>
    <row r="3527" spans="1:21" ht="16.8" customHeight="1" x14ac:dyDescent="0.35">
      <c r="A3527" s="15"/>
      <c r="B3527" s="15"/>
      <c r="C3527" s="15" t="s">
        <v>116</v>
      </c>
      <c r="D3527" s="16"/>
      <c r="E3527" s="16"/>
      <c r="F3527" s="16">
        <v>0</v>
      </c>
      <c r="G3527" s="16">
        <v>0</v>
      </c>
      <c r="H3527" s="16"/>
      <c r="I3527" s="4"/>
      <c r="J3527" s="14"/>
      <c r="K3527" s="17" t="s">
        <v>68</v>
      </c>
      <c r="L3527" s="51">
        <f>AI3536</f>
        <v>0</v>
      </c>
      <c r="M3527" s="16">
        <f>M3466</f>
        <v>0</v>
      </c>
      <c r="N3527" s="16">
        <f>N3466</f>
        <v>0</v>
      </c>
      <c r="O3527" s="16"/>
      <c r="P3527" s="18"/>
      <c r="Q3527" s="14"/>
      <c r="R3527" s="18">
        <v>0</v>
      </c>
      <c r="S3527" s="16">
        <v>0</v>
      </c>
      <c r="T3527" s="18">
        <f t="shared" si="1011"/>
        <v>54400.05999999999</v>
      </c>
      <c r="U3527" s="15"/>
    </row>
    <row r="3528" spans="1:21" ht="16.8" customHeight="1" x14ac:dyDescent="0.35">
      <c r="A3528" s="15"/>
      <c r="B3528" s="15"/>
      <c r="C3528" s="68" t="s">
        <v>116</v>
      </c>
      <c r="D3528" s="16"/>
      <c r="E3528" s="16"/>
      <c r="F3528" s="16">
        <v>0</v>
      </c>
      <c r="G3528" s="16"/>
      <c r="H3528" s="16"/>
      <c r="I3528" s="4"/>
      <c r="J3528" s="14"/>
      <c r="K3528" s="17" t="s">
        <v>119</v>
      </c>
      <c r="L3528" s="16">
        <f>SUM(L3515:L3527)</f>
        <v>3314.5299999999997</v>
      </c>
      <c r="M3528" s="16" t="s">
        <v>477</v>
      </c>
      <c r="N3528" s="16">
        <f>N3467</f>
        <v>0</v>
      </c>
      <c r="O3528" s="16"/>
      <c r="P3528" s="18"/>
      <c r="Q3528" s="14"/>
      <c r="R3528" s="18">
        <v>0</v>
      </c>
      <c r="S3528" s="16"/>
      <c r="T3528" s="18">
        <f t="shared" si="1011"/>
        <v>54400.05999999999</v>
      </c>
      <c r="U3528" s="15"/>
    </row>
    <row r="3529" spans="1:21" ht="16.8" customHeight="1" x14ac:dyDescent="0.35">
      <c r="A3529" s="15"/>
      <c r="B3529" s="15"/>
      <c r="C3529" s="15" t="s">
        <v>175</v>
      </c>
      <c r="D3529" s="16"/>
      <c r="E3529" s="16"/>
      <c r="F3529" s="16">
        <v>0</v>
      </c>
      <c r="G3529" s="85">
        <f>F3519</f>
        <v>0</v>
      </c>
      <c r="H3529" s="16"/>
      <c r="I3529" s="4"/>
      <c r="J3529" s="14"/>
      <c r="K3529" s="17" t="s">
        <v>93</v>
      </c>
      <c r="L3529" s="16">
        <f>SUM(N3516:N3529)</f>
        <v>19790.03</v>
      </c>
      <c r="M3529" s="44"/>
      <c r="N3529" s="16"/>
      <c r="O3529" s="16"/>
      <c r="P3529" s="18"/>
      <c r="Q3529" s="14"/>
      <c r="R3529" s="18">
        <v>0</v>
      </c>
      <c r="S3529" s="16"/>
      <c r="T3529" s="18">
        <f t="shared" si="1011"/>
        <v>54400.05999999999</v>
      </c>
      <c r="U3529" s="15"/>
    </row>
    <row r="3530" spans="1:21" ht="16.8" customHeight="1" x14ac:dyDescent="0.35">
      <c r="A3530" s="15"/>
      <c r="B3530" s="15"/>
      <c r="C3530" s="47" t="s">
        <v>120</v>
      </c>
      <c r="D3530" s="16"/>
      <c r="E3530" s="16"/>
      <c r="F3530" s="16">
        <v>0</v>
      </c>
      <c r="G3530" s="1">
        <f>F3520</f>
        <v>0</v>
      </c>
      <c r="H3530" s="16">
        <f>G3530-D3421-D3422-D3424</f>
        <v>-3704.62</v>
      </c>
      <c r="I3530" s="4"/>
      <c r="J3530" s="14"/>
      <c r="K3530" s="53">
        <f>A3479</f>
        <v>45364</v>
      </c>
      <c r="L3530" s="3">
        <f>D3479+D3480-E3484+D3481-E3481+D3484-E3479+B3482</f>
        <v>0</v>
      </c>
      <c r="M3530" s="3"/>
      <c r="N3530" s="3"/>
      <c r="O3530" s="16"/>
      <c r="P3530" s="18"/>
      <c r="Q3530" s="14"/>
      <c r="R3530" s="18"/>
      <c r="S3530" s="16"/>
      <c r="T3530" s="18">
        <f t="shared" si="1011"/>
        <v>54400.05999999999</v>
      </c>
      <c r="U3530" s="15"/>
    </row>
    <row r="3531" spans="1:21" ht="16.8" customHeight="1" x14ac:dyDescent="0.35">
      <c r="A3531" s="15"/>
      <c r="B3531" s="15"/>
      <c r="C3531" s="15" t="s">
        <v>121</v>
      </c>
      <c r="D3531" s="16"/>
      <c r="E3531" s="16">
        <v>0</v>
      </c>
      <c r="F3531" s="16">
        <v>0</v>
      </c>
      <c r="G3531" s="16">
        <v>0</v>
      </c>
      <c r="H3531" s="16"/>
      <c r="I3531" s="4"/>
      <c r="J3531" s="14"/>
      <c r="K3531" s="17"/>
      <c r="L3531" s="16"/>
      <c r="M3531" s="16"/>
      <c r="N3531" s="16"/>
      <c r="O3531" s="16"/>
      <c r="P3531" s="18"/>
      <c r="Q3531" s="14"/>
      <c r="R3531" s="18"/>
      <c r="S3531" s="16">
        <f>G3531</f>
        <v>0</v>
      </c>
      <c r="T3531" s="18">
        <f t="shared" si="1011"/>
        <v>54400.05999999999</v>
      </c>
      <c r="U3531" s="15" t="str">
        <f>C3531</f>
        <v>Spese manutenzione auto</v>
      </c>
    </row>
    <row r="3532" spans="1:21" ht="16.8" customHeight="1" x14ac:dyDescent="0.35">
      <c r="A3532" s="15"/>
      <c r="B3532" s="15"/>
      <c r="C3532" s="15" t="s">
        <v>122</v>
      </c>
      <c r="D3532" s="16">
        <v>0</v>
      </c>
      <c r="E3532" s="16"/>
      <c r="F3532" s="16">
        <v>0</v>
      </c>
      <c r="G3532" s="16">
        <v>0</v>
      </c>
      <c r="H3532" s="16"/>
      <c r="I3532" s="4"/>
      <c r="J3532" s="14"/>
      <c r="K3532" s="17"/>
      <c r="L3532" s="16">
        <v>0</v>
      </c>
      <c r="M3532" s="16"/>
      <c r="N3532" s="16"/>
      <c r="O3532" s="16"/>
      <c r="P3532" s="18"/>
      <c r="Q3532" s="14"/>
      <c r="R3532" s="18"/>
      <c r="S3532" s="16">
        <v>0</v>
      </c>
      <c r="T3532" s="18">
        <f t="shared" si="1011"/>
        <v>54400.05999999999</v>
      </c>
      <c r="U3532" s="15" t="str">
        <f>C3532</f>
        <v>Spese alberghi etc</v>
      </c>
    </row>
    <row r="3533" spans="1:21" ht="16.8" customHeight="1" x14ac:dyDescent="0.35">
      <c r="A3533" s="15"/>
      <c r="B3533" s="15"/>
      <c r="C3533" s="15"/>
      <c r="D3533" s="16">
        <f>SUM(G3531:G3533)</f>
        <v>0</v>
      </c>
      <c r="E3533" s="16">
        <v>0</v>
      </c>
      <c r="F3533" s="16"/>
      <c r="G3533" s="16">
        <v>0</v>
      </c>
      <c r="H3533" s="16"/>
      <c r="I3533" s="4"/>
      <c r="J3533" s="14"/>
      <c r="K3533" s="6" t="s">
        <v>123</v>
      </c>
      <c r="L3533" s="3">
        <f>SUM(L3513:L3527)+N3512+L3529+L3530</f>
        <v>77504.62</v>
      </c>
      <c r="M3533" s="3">
        <f>SUM(O3482:O3501)+N3511</f>
        <v>60020.73</v>
      </c>
      <c r="N3533" s="16"/>
      <c r="O3533" s="16"/>
      <c r="P3533" s="18"/>
      <c r="Q3533" s="14"/>
      <c r="R3533" s="18"/>
      <c r="S3533" s="16">
        <v>0</v>
      </c>
      <c r="T3533" s="18">
        <f t="shared" si="1011"/>
        <v>54400.05999999999</v>
      </c>
      <c r="U3533" s="15"/>
    </row>
    <row r="3534" spans="1:21" ht="16.8" customHeight="1" x14ac:dyDescent="0.35">
      <c r="A3534" s="15"/>
      <c r="B3534" s="15"/>
      <c r="C3534" s="64" t="s">
        <v>146</v>
      </c>
      <c r="D3534" s="16"/>
      <c r="E3534" s="16">
        <v>0</v>
      </c>
      <c r="F3534" s="16"/>
      <c r="G3534" s="16">
        <v>0</v>
      </c>
      <c r="H3534" s="16">
        <v>0</v>
      </c>
      <c r="I3534" s="84">
        <f>I3536-I3485</f>
        <v>-32385.850000000009</v>
      </c>
      <c r="J3534" s="14"/>
      <c r="K3534" s="6" t="s">
        <v>124</v>
      </c>
      <c r="L3534" s="3">
        <f>L3533-M3533</f>
        <v>17483.889999999992</v>
      </c>
      <c r="M3534" s="16"/>
      <c r="N3534" s="16"/>
      <c r="O3534" s="16"/>
      <c r="P3534" s="18"/>
      <c r="Q3534" s="14"/>
      <c r="R3534" s="18"/>
      <c r="S3534" s="16">
        <v>0</v>
      </c>
      <c r="T3534" s="18">
        <f t="shared" si="1011"/>
        <v>54400.05999999999</v>
      </c>
      <c r="U3534" s="15"/>
    </row>
    <row r="3535" spans="1:21" ht="16.8" customHeight="1" x14ac:dyDescent="0.35">
      <c r="A3535" s="15"/>
      <c r="B3535" s="15"/>
      <c r="C3535" s="64" t="s">
        <v>148</v>
      </c>
      <c r="D3535" s="16"/>
      <c r="E3535" s="16"/>
      <c r="F3535" s="16"/>
      <c r="G3535" s="16">
        <v>0</v>
      </c>
      <c r="H3535" s="16">
        <v>0</v>
      </c>
      <c r="I3535" s="4"/>
      <c r="J3535" s="14"/>
      <c r="K3535" s="6" t="s">
        <v>35</v>
      </c>
      <c r="L3535" s="55">
        <f>D3536+E3536+A3536+B3536+B3483</f>
        <v>55894.05000000001</v>
      </c>
      <c r="M3535" s="16"/>
      <c r="N3535" s="16"/>
      <c r="O3535" s="56"/>
      <c r="P3535" s="18"/>
      <c r="Q3535" s="14"/>
      <c r="R3535" s="18"/>
      <c r="S3535" s="16">
        <v>0</v>
      </c>
      <c r="T3535" s="18">
        <f t="shared" si="1011"/>
        <v>54400.05999999999</v>
      </c>
      <c r="U3535" s="15"/>
    </row>
    <row r="3536" spans="1:21" ht="16.8" customHeight="1" x14ac:dyDescent="0.35">
      <c r="A3536" s="92">
        <f>D3481-D3483+A3475-E3481-G3535</f>
        <v>12360.480000000007</v>
      </c>
      <c r="B3536" s="44">
        <f>D3484-D3486+B3475</f>
        <v>1630.5800000000002</v>
      </c>
      <c r="C3536" s="57" t="s">
        <v>127</v>
      </c>
      <c r="D3536" s="44">
        <f>D3479-D3482-E3479+D3475</f>
        <v>33545.55000000001</v>
      </c>
      <c r="E3536" s="44">
        <f>D3480-D3485+E3475</f>
        <v>7546.17</v>
      </c>
      <c r="F3536" s="72">
        <f>D3482+D3483+D3485+F3475-E3483</f>
        <v>20942.639999999996</v>
      </c>
      <c r="G3536" s="81">
        <f>D3482+D3483-E3483+D3485+G3475</f>
        <v>20942.639999999996</v>
      </c>
      <c r="H3536" s="44">
        <f>G3530+G3529+H3475</f>
        <v>53328.490000000005</v>
      </c>
      <c r="I3536" s="79">
        <f>G3536-H3536</f>
        <v>-32385.850000000009</v>
      </c>
      <c r="J3536" s="58"/>
      <c r="K3536" s="6" t="s">
        <v>128</v>
      </c>
      <c r="L3536" s="3">
        <f>L3534-L3535</f>
        <v>-38410.160000000018</v>
      </c>
      <c r="M3536" s="27" t="s">
        <v>168</v>
      </c>
      <c r="N3536" s="27">
        <f>O3536-L3535</f>
        <v>-32789.490000000013</v>
      </c>
      <c r="O3536" s="44">
        <f>Z3536+AU3536+N3512+SUM(L3515:L3526)+SUM(N3516:N3526)+L3530-D3482-D3485-D3481+E3483</f>
        <v>23104.559999999998</v>
      </c>
      <c r="P3536" s="18"/>
      <c r="Q3536" s="58"/>
      <c r="R3536" s="59"/>
      <c r="S3536" s="44"/>
      <c r="T3536" s="59">
        <f t="shared" si="1011"/>
        <v>54400.05999999999</v>
      </c>
      <c r="U3536" s="57"/>
    </row>
    <row r="3539" spans="1:21" ht="16.8" customHeight="1" x14ac:dyDescent="0.35">
      <c r="A3539" s="2" t="s">
        <v>0</v>
      </c>
      <c r="B3539" s="2" t="s">
        <v>1</v>
      </c>
      <c r="C3539" s="2" t="s">
        <v>2</v>
      </c>
      <c r="D3539" s="3" t="s">
        <v>3</v>
      </c>
      <c r="E3539" s="3" t="s">
        <v>4</v>
      </c>
      <c r="F3539" s="3" t="s">
        <v>5</v>
      </c>
      <c r="G3539" s="3" t="s">
        <v>6</v>
      </c>
      <c r="H3539" s="3" t="s">
        <v>7</v>
      </c>
      <c r="I3539" s="4"/>
      <c r="J3539" s="5" t="s">
        <v>0</v>
      </c>
      <c r="K3539" s="6" t="s">
        <v>2</v>
      </c>
      <c r="L3539" s="3" t="s">
        <v>8</v>
      </c>
      <c r="M3539" s="3" t="s">
        <v>9</v>
      </c>
      <c r="N3539" s="3" t="s">
        <v>10</v>
      </c>
      <c r="O3539" s="3" t="s">
        <v>11</v>
      </c>
      <c r="P3539" s="3" t="s">
        <v>12</v>
      </c>
      <c r="Q3539" s="5" t="s">
        <v>0</v>
      </c>
      <c r="R3539" s="3" t="s">
        <v>8</v>
      </c>
      <c r="S3539" s="3" t="s">
        <v>9</v>
      </c>
      <c r="T3539" s="3" t="s">
        <v>13</v>
      </c>
      <c r="U3539" s="2" t="s">
        <v>14</v>
      </c>
    </row>
    <row r="3540" spans="1:21" ht="16.8" customHeight="1" x14ac:dyDescent="0.35">
      <c r="A3540" s="14">
        <v>45365</v>
      </c>
      <c r="B3540" s="15"/>
      <c r="C3540" s="15" t="s">
        <v>23</v>
      </c>
      <c r="D3540" s="16">
        <v>0</v>
      </c>
      <c r="E3540" s="16">
        <v>0</v>
      </c>
      <c r="F3540" s="16"/>
      <c r="G3540" s="16"/>
      <c r="H3540" s="102" t="s">
        <v>24</v>
      </c>
      <c r="I3540" s="4"/>
      <c r="J3540" s="14">
        <f>A3540</f>
        <v>45365</v>
      </c>
      <c r="K3540" s="17" t="s">
        <v>24</v>
      </c>
      <c r="L3540" s="16">
        <v>0</v>
      </c>
      <c r="M3540" s="16"/>
      <c r="N3540" s="16">
        <f>L3540+L3541-M3541</f>
        <v>0</v>
      </c>
      <c r="O3540" s="16"/>
      <c r="P3540" s="18"/>
      <c r="Q3540" s="14">
        <f>J3540</f>
        <v>45365</v>
      </c>
      <c r="R3540" s="18"/>
      <c r="S3540" s="16"/>
      <c r="T3540" s="18">
        <v>33017.4</v>
      </c>
      <c r="U3540" s="15"/>
    </row>
    <row r="3541" spans="1:21" ht="16.8" customHeight="1" x14ac:dyDescent="0.35">
      <c r="A3541" s="15"/>
      <c r="B3541" s="15"/>
      <c r="C3541" s="15" t="s">
        <v>29</v>
      </c>
      <c r="D3541" s="16">
        <v>0</v>
      </c>
      <c r="E3541" s="16"/>
      <c r="F3541" s="16"/>
      <c r="G3541" s="16"/>
      <c r="H3541" s="103"/>
      <c r="I3541" s="4"/>
      <c r="J3541" s="14"/>
      <c r="K3541" s="17" t="s">
        <v>30</v>
      </c>
      <c r="L3541" s="16">
        <f>D3542</f>
        <v>0</v>
      </c>
      <c r="M3541" s="16">
        <f>E3544</f>
        <v>0</v>
      </c>
      <c r="N3541" s="16"/>
      <c r="O3541" s="16"/>
      <c r="P3541" s="18"/>
      <c r="Q3541" s="14"/>
      <c r="R3541" s="18"/>
      <c r="S3541" s="16"/>
      <c r="T3541" s="18">
        <f t="shared" ref="T3541:T3572" si="1013">(R3541-S3541)+T3540</f>
        <v>33017.4</v>
      </c>
      <c r="U3541" s="15"/>
    </row>
    <row r="3542" spans="1:21" ht="16.8" customHeight="1" x14ac:dyDescent="0.35">
      <c r="A3542" s="15"/>
      <c r="B3542" s="15"/>
      <c r="C3542" s="15" t="s">
        <v>33</v>
      </c>
      <c r="D3542" s="16">
        <v>0</v>
      </c>
      <c r="E3542" s="16">
        <v>0</v>
      </c>
      <c r="F3542" s="16"/>
      <c r="G3542" s="16"/>
      <c r="H3542" s="103" t="s">
        <v>34</v>
      </c>
      <c r="I3542" s="4"/>
      <c r="J3542" s="14"/>
      <c r="K3542" s="17" t="s">
        <v>35</v>
      </c>
      <c r="L3542" s="16">
        <f>B3544+A3597+B3597+D3597+E3597</f>
        <v>238200.22</v>
      </c>
      <c r="M3542" s="16">
        <v>0</v>
      </c>
      <c r="N3542" s="27" t="s">
        <v>36</v>
      </c>
      <c r="O3542" s="27">
        <v>0.02</v>
      </c>
      <c r="P3542" s="18" t="s">
        <v>37</v>
      </c>
      <c r="Q3542" s="14"/>
      <c r="R3542" s="18"/>
      <c r="S3542" s="16"/>
      <c r="T3542" s="18">
        <f t="shared" si="1013"/>
        <v>33017.4</v>
      </c>
      <c r="U3542" s="15"/>
    </row>
    <row r="3543" spans="1:21" ht="16.8" customHeight="1" x14ac:dyDescent="0.35">
      <c r="A3543" s="15"/>
      <c r="B3543" s="15"/>
      <c r="C3543" s="15" t="s">
        <v>38</v>
      </c>
      <c r="D3543" s="16">
        <v>0</v>
      </c>
      <c r="E3543" s="16"/>
      <c r="F3543" s="16"/>
      <c r="G3543" s="16"/>
      <c r="H3543" s="103">
        <f>D3544</f>
        <v>0</v>
      </c>
      <c r="I3543" s="4"/>
      <c r="J3543" s="14"/>
      <c r="K3543" s="17" t="str">
        <f>C3582</f>
        <v>TASSE</v>
      </c>
      <c r="L3543" s="16"/>
      <c r="M3543" s="16">
        <f>10*(L3540+L3541-M3541)/100</f>
        <v>0</v>
      </c>
      <c r="N3543" s="16">
        <f>G3582+E3582</f>
        <v>0</v>
      </c>
      <c r="O3543" s="18">
        <v>18868.900000000001</v>
      </c>
      <c r="P3543" s="18">
        <v>0</v>
      </c>
      <c r="Q3543" s="14"/>
      <c r="R3543" s="18"/>
      <c r="S3543" s="16"/>
      <c r="T3543" s="18">
        <f t="shared" si="1013"/>
        <v>33017.4</v>
      </c>
      <c r="U3543" s="15"/>
    </row>
    <row r="3544" spans="1:21" ht="16.8" customHeight="1" x14ac:dyDescent="0.35">
      <c r="A3544" s="15"/>
      <c r="B3544" s="15">
        <v>2777.71</v>
      </c>
      <c r="C3544" s="15" t="s">
        <v>39</v>
      </c>
      <c r="D3544" s="16"/>
      <c r="E3544" s="16"/>
      <c r="F3544" s="16"/>
      <c r="G3544" s="16"/>
      <c r="H3544" s="103" t="s">
        <v>40</v>
      </c>
      <c r="I3544" s="18"/>
      <c r="J3544" s="14"/>
      <c r="K3544" s="17" t="str">
        <f>C3552</f>
        <v>TOT. PAG. PRODUTTORI</v>
      </c>
      <c r="L3544" s="16"/>
      <c r="M3544" s="16">
        <f>8.37*(L3540+L3541-M3541)/100</f>
        <v>0</v>
      </c>
      <c r="N3544" s="16">
        <f>D3555</f>
        <v>0</v>
      </c>
      <c r="O3544" s="18">
        <v>-17741.78</v>
      </c>
      <c r="P3544" s="18">
        <v>0</v>
      </c>
      <c r="Q3544" s="14"/>
      <c r="R3544" s="18"/>
      <c r="S3544" s="16"/>
      <c r="T3544" s="18">
        <f t="shared" si="1013"/>
        <v>33017.4</v>
      </c>
      <c r="U3544" s="15"/>
    </row>
    <row r="3545" spans="1:21" ht="16.8" customHeight="1" x14ac:dyDescent="0.35">
      <c r="A3545" s="15"/>
      <c r="B3545" s="15"/>
      <c r="C3545" s="15" t="s">
        <v>41</v>
      </c>
      <c r="D3545" s="16"/>
      <c r="E3545" s="16">
        <v>0</v>
      </c>
      <c r="F3545" s="16"/>
      <c r="G3545" s="16"/>
      <c r="H3545" s="103">
        <v>0</v>
      </c>
      <c r="I3545" s="4"/>
      <c r="J3545" s="14"/>
      <c r="K3545" s="15" t="str">
        <f>C3569</f>
        <v>TOT. PAG. IMPIEGATE</v>
      </c>
      <c r="L3545" s="16"/>
      <c r="M3545" s="16">
        <f>15.35*(L3540+L3541-M3541)/100</f>
        <v>0</v>
      </c>
      <c r="N3545" s="16">
        <f>D3566</f>
        <v>0</v>
      </c>
      <c r="O3545" s="18">
        <v>-6723.99</v>
      </c>
      <c r="P3545" s="18">
        <v>0</v>
      </c>
      <c r="Q3545" s="14"/>
      <c r="R3545" s="18"/>
      <c r="S3545" s="16"/>
      <c r="T3545" s="18">
        <f t="shared" si="1013"/>
        <v>33017.4</v>
      </c>
      <c r="U3545" s="15"/>
    </row>
    <row r="3546" spans="1:21" ht="16.8" customHeight="1" x14ac:dyDescent="0.35">
      <c r="A3546" s="15"/>
      <c r="B3546" s="15" t="s">
        <v>42</v>
      </c>
      <c r="C3546" s="15" t="s">
        <v>43</v>
      </c>
      <c r="D3546" s="16"/>
      <c r="E3546" s="16"/>
      <c r="F3546" s="16"/>
      <c r="G3546" s="16"/>
      <c r="H3546" s="103" t="s">
        <v>44</v>
      </c>
      <c r="I3546" s="4"/>
      <c r="J3546" s="14"/>
      <c r="K3546" s="15" t="s">
        <v>45</v>
      </c>
      <c r="L3546" s="16"/>
      <c r="M3546" s="16">
        <f>2.6*(L3540+L3541-M3541)/100</f>
        <v>0</v>
      </c>
      <c r="N3546" s="16">
        <f>D3569</f>
        <v>0</v>
      </c>
      <c r="O3546" s="18">
        <v>4991.2</v>
      </c>
      <c r="P3546" s="18">
        <v>0</v>
      </c>
      <c r="Q3546" s="14"/>
      <c r="R3546" s="18"/>
      <c r="S3546" s="16"/>
      <c r="T3546" s="18">
        <f t="shared" si="1013"/>
        <v>33017.4</v>
      </c>
      <c r="U3546" s="15"/>
    </row>
    <row r="3547" spans="1:21" ht="16.8" customHeight="1" x14ac:dyDescent="0.35">
      <c r="A3547" s="15"/>
      <c r="B3547" s="15"/>
      <c r="C3547" s="15" t="s">
        <v>46</v>
      </c>
      <c r="D3547" s="16"/>
      <c r="E3547" s="16"/>
      <c r="F3547" s="16"/>
      <c r="G3547" s="16">
        <v>0</v>
      </c>
      <c r="H3547" s="103">
        <f>D3547</f>
        <v>0</v>
      </c>
      <c r="I3547" s="4"/>
      <c r="J3547" s="14"/>
      <c r="K3547" s="15" t="s">
        <v>47</v>
      </c>
      <c r="L3547" s="16"/>
      <c r="M3547" s="16">
        <f>2.6*(L3540+L3541-M3541)/100</f>
        <v>0</v>
      </c>
      <c r="N3547" s="16"/>
      <c r="O3547" s="18">
        <v>4825.71</v>
      </c>
      <c r="P3547" s="18">
        <v>0</v>
      </c>
      <c r="Q3547" s="14"/>
      <c r="R3547" s="18"/>
      <c r="S3547" s="16">
        <v>0</v>
      </c>
      <c r="T3547" s="18">
        <f t="shared" si="1013"/>
        <v>33017.4</v>
      </c>
      <c r="U3547" s="15"/>
    </row>
    <row r="3548" spans="1:21" ht="16.8" customHeight="1" x14ac:dyDescent="0.35">
      <c r="A3548" s="15"/>
      <c r="B3548" s="15"/>
      <c r="C3548" s="15" t="s">
        <v>48</v>
      </c>
      <c r="D3548" s="16"/>
      <c r="E3548" s="16"/>
      <c r="F3548" s="16"/>
      <c r="G3548" s="16">
        <v>0</v>
      </c>
      <c r="H3548" s="103" t="s">
        <v>49</v>
      </c>
      <c r="I3548" s="4"/>
      <c r="J3548" s="14"/>
      <c r="K3548" s="15" t="s">
        <v>50</v>
      </c>
      <c r="L3548" s="16"/>
      <c r="M3548" s="16">
        <f>0.46*(L3540+L3541-M3541)/100</f>
        <v>0</v>
      </c>
      <c r="N3548" s="16">
        <f>G3593+E3593</f>
        <v>0</v>
      </c>
      <c r="O3548" s="18">
        <v>883.06</v>
      </c>
      <c r="P3548" s="18">
        <v>0</v>
      </c>
      <c r="Q3548" s="14"/>
      <c r="R3548" s="18"/>
      <c r="S3548" s="16">
        <f>G3548</f>
        <v>0</v>
      </c>
      <c r="T3548" s="18">
        <f t="shared" si="1013"/>
        <v>33017.4</v>
      </c>
      <c r="U3548" s="15" t="str">
        <f>C3548</f>
        <v>Pag. GIANI</v>
      </c>
    </row>
    <row r="3549" spans="1:21" ht="16.8" customHeight="1" x14ac:dyDescent="0.35">
      <c r="A3549" s="15"/>
      <c r="B3549" s="15"/>
      <c r="C3549" s="15" t="s">
        <v>51</v>
      </c>
      <c r="D3549" s="16"/>
      <c r="E3549" s="16"/>
      <c r="F3549" s="16"/>
      <c r="G3549" s="16">
        <v>0</v>
      </c>
      <c r="H3549" s="103">
        <f>D3548</f>
        <v>0</v>
      </c>
      <c r="I3549" s="4"/>
      <c r="J3549" s="14"/>
      <c r="K3549" s="15" t="s">
        <v>52</v>
      </c>
      <c r="L3549" s="16"/>
      <c r="M3549" s="16">
        <f>0.28*(L3540+L3541-M3541)/100</f>
        <v>0</v>
      </c>
      <c r="N3549" s="16">
        <f>G3583+E3583</f>
        <v>0</v>
      </c>
      <c r="O3549" s="18">
        <v>537.51</v>
      </c>
      <c r="P3549" s="18">
        <v>0</v>
      </c>
      <c r="Q3549" s="14"/>
      <c r="R3549" s="18"/>
      <c r="S3549" s="16">
        <f>G3549</f>
        <v>0</v>
      </c>
      <c r="T3549" s="18">
        <f t="shared" si="1013"/>
        <v>33017.4</v>
      </c>
      <c r="U3549" s="15" t="str">
        <f>C3549</f>
        <v>Pag. SANTORO</v>
      </c>
    </row>
    <row r="3550" spans="1:21" ht="16.8" customHeight="1" x14ac:dyDescent="0.35">
      <c r="A3550" s="15"/>
      <c r="B3550" s="15"/>
      <c r="C3550" s="15" t="s">
        <v>53</v>
      </c>
      <c r="D3550" s="16"/>
      <c r="E3550" s="16"/>
      <c r="F3550" s="16"/>
      <c r="G3550" s="16">
        <v>0</v>
      </c>
      <c r="H3550" s="103"/>
      <c r="I3550" s="4"/>
      <c r="J3550" s="14"/>
      <c r="K3550" s="15" t="str">
        <f>C3560</f>
        <v>Materiale pulizia</v>
      </c>
      <c r="L3550" s="16"/>
      <c r="M3550" s="16">
        <f>0.28*(L3540+L3541-M3541)/100</f>
        <v>0</v>
      </c>
      <c r="N3550" s="16">
        <v>0</v>
      </c>
      <c r="O3550" s="18">
        <v>537.51</v>
      </c>
      <c r="P3550" s="18">
        <v>0</v>
      </c>
      <c r="Q3550" s="14"/>
      <c r="R3550" s="18"/>
      <c r="S3550" s="16">
        <f>G3550</f>
        <v>0</v>
      </c>
      <c r="T3550" s="18">
        <f t="shared" si="1013"/>
        <v>33017.4</v>
      </c>
      <c r="U3550" s="15" t="str">
        <f>C3550</f>
        <v>PAG. RITENUTA PRODUTTORI</v>
      </c>
    </row>
    <row r="3551" spans="1:21" ht="16.8" customHeight="1" x14ac:dyDescent="0.35">
      <c r="A3551" s="15"/>
      <c r="B3551" s="15"/>
      <c r="C3551" s="15" t="s">
        <v>54</v>
      </c>
      <c r="D3551" s="16"/>
      <c r="E3551" s="16"/>
      <c r="F3551" s="16"/>
      <c r="G3551" s="16">
        <v>0</v>
      </c>
      <c r="H3551" s="103"/>
      <c r="I3551" s="4"/>
      <c r="J3551" s="14"/>
      <c r="K3551" s="15" t="str">
        <f>C3563</f>
        <v>Pubblicità</v>
      </c>
      <c r="L3551" s="16"/>
      <c r="M3551" s="16">
        <f>0.28*(L3540+L3541-M3541)/100</f>
        <v>0</v>
      </c>
      <c r="N3551" s="16">
        <f>E3592+G3592</f>
        <v>0</v>
      </c>
      <c r="O3551" s="18">
        <v>537.51</v>
      </c>
      <c r="P3551" s="18">
        <v>0</v>
      </c>
      <c r="Q3551" s="14"/>
      <c r="R3551" s="18"/>
      <c r="S3551" s="16">
        <v>0</v>
      </c>
      <c r="T3551" s="18">
        <f t="shared" si="1013"/>
        <v>33017.4</v>
      </c>
      <c r="U3551" s="15" t="str">
        <f>C3551</f>
        <v>Pag. produttori</v>
      </c>
    </row>
    <row r="3552" spans="1:21" ht="16.8" customHeight="1" x14ac:dyDescent="0.35">
      <c r="A3552" s="15"/>
      <c r="B3552" s="15"/>
      <c r="C3552" s="15" t="s">
        <v>55</v>
      </c>
      <c r="D3552" s="16">
        <f>SUM(G3544:G3551)+E3547+E3548+E3549+E3550+E3551</f>
        <v>0</v>
      </c>
      <c r="E3552" s="16"/>
      <c r="F3552" s="16"/>
      <c r="G3552" s="16"/>
      <c r="H3552" s="16"/>
      <c r="I3552" s="4"/>
      <c r="J3552" s="14"/>
      <c r="K3552" s="15" t="str">
        <f>C3573</f>
        <v xml:space="preserve">PAG. BOLLETTA ENEL  </v>
      </c>
      <c r="L3552" s="16"/>
      <c r="M3552" s="16">
        <f>0.46*(L3540+L3541-M3541)/100</f>
        <v>0</v>
      </c>
      <c r="N3552" s="16">
        <f>D3576</f>
        <v>0</v>
      </c>
      <c r="O3552" s="18">
        <v>883.06</v>
      </c>
      <c r="P3552" s="18">
        <v>0</v>
      </c>
      <c r="Q3552" s="14"/>
      <c r="R3552" s="18"/>
      <c r="S3552" s="16">
        <f t="shared" ref="S3552:S3557" si="1014">G3552</f>
        <v>0</v>
      </c>
      <c r="T3552" s="18">
        <f t="shared" si="1013"/>
        <v>33017.4</v>
      </c>
      <c r="U3552" s="15"/>
    </row>
    <row r="3553" spans="1:21" ht="16.8" customHeight="1" x14ac:dyDescent="0.35">
      <c r="A3553" s="15"/>
      <c r="B3553" s="15"/>
      <c r="C3553" s="15" t="s">
        <v>56</v>
      </c>
      <c r="D3553" s="16"/>
      <c r="E3553" s="16"/>
      <c r="F3553" s="16"/>
      <c r="G3553" s="16"/>
      <c r="H3553" s="16"/>
      <c r="I3553" s="4"/>
      <c r="J3553" s="14"/>
      <c r="K3553" s="15" t="str">
        <f>C3574</f>
        <v>Locazione immobili</v>
      </c>
      <c r="L3553" s="16"/>
      <c r="M3553" s="16">
        <f>14.4*(L3540+L3541-M3541)/100</f>
        <v>0</v>
      </c>
      <c r="N3553" s="16"/>
      <c r="O3553" s="18">
        <v>8711.5499999999993</v>
      </c>
      <c r="P3553" s="18">
        <v>0</v>
      </c>
      <c r="Q3553" s="14"/>
      <c r="R3553" s="18"/>
      <c r="S3553" s="16">
        <f t="shared" si="1014"/>
        <v>0</v>
      </c>
      <c r="T3553" s="18">
        <f t="shared" si="1013"/>
        <v>33017.4</v>
      </c>
      <c r="U3553" s="15"/>
    </row>
    <row r="3554" spans="1:21" ht="16.8" customHeight="1" x14ac:dyDescent="0.35">
      <c r="A3554" s="15"/>
      <c r="B3554" s="15"/>
      <c r="C3554" s="15" t="s">
        <v>57</v>
      </c>
      <c r="D3554" s="16">
        <f>E3553+G3553</f>
        <v>0</v>
      </c>
      <c r="E3554" s="16"/>
      <c r="F3554" s="16"/>
      <c r="G3554" s="16"/>
      <c r="H3554" s="16">
        <f>SUM(H3541:H3553)</f>
        <v>0</v>
      </c>
      <c r="I3554" s="4"/>
      <c r="J3554" s="14"/>
      <c r="K3554" s="15" t="str">
        <f>C3575</f>
        <v>Spese condominiali</v>
      </c>
      <c r="L3554" s="16">
        <f>D3563</f>
        <v>0</v>
      </c>
      <c r="M3554" s="16">
        <f>1.4*(L3540+L3541-M3541)/100</f>
        <v>0</v>
      </c>
      <c r="N3554" s="16"/>
      <c r="O3554" s="18">
        <v>2115.39</v>
      </c>
      <c r="P3554" s="18">
        <v>0</v>
      </c>
      <c r="Q3554" s="14"/>
      <c r="R3554" s="18"/>
      <c r="S3554" s="16">
        <f t="shared" si="1014"/>
        <v>0</v>
      </c>
      <c r="T3554" s="18">
        <f t="shared" si="1013"/>
        <v>33017.4</v>
      </c>
      <c r="U3554" s="15"/>
    </row>
    <row r="3555" spans="1:21" ht="16.8" customHeight="1" x14ac:dyDescent="0.35">
      <c r="A3555" s="15"/>
      <c r="B3555" s="15"/>
      <c r="C3555" s="15" t="s">
        <v>58</v>
      </c>
      <c r="D3555" s="16"/>
      <c r="E3555" s="16"/>
      <c r="F3555" s="16"/>
      <c r="G3555" s="16">
        <v>0</v>
      </c>
      <c r="H3555" s="16"/>
      <c r="I3555" s="4"/>
      <c r="J3555" s="14"/>
      <c r="K3555" s="15" t="str">
        <f>C3577</f>
        <v xml:space="preserve">RIVALSA </v>
      </c>
      <c r="L3555" s="16"/>
      <c r="M3555" s="16">
        <f>0*(L3540+L3541-M3541)/100</f>
        <v>0</v>
      </c>
      <c r="N3555" s="16">
        <f>E3579</f>
        <v>0</v>
      </c>
      <c r="O3555" s="18">
        <v>0</v>
      </c>
      <c r="P3555" s="18">
        <v>0</v>
      </c>
      <c r="Q3555" s="14"/>
      <c r="R3555" s="18"/>
      <c r="S3555" s="16">
        <f t="shared" si="1014"/>
        <v>0</v>
      </c>
      <c r="T3555" s="18">
        <f t="shared" si="1013"/>
        <v>33017.4</v>
      </c>
      <c r="U3555" s="15" t="str">
        <f>C3555</f>
        <v xml:space="preserve">Francobolli    </v>
      </c>
    </row>
    <row r="3556" spans="1:21" ht="16.8" customHeight="1" x14ac:dyDescent="0.35">
      <c r="A3556" s="15"/>
      <c r="B3556" s="15"/>
      <c r="C3556" s="15" t="s">
        <v>59</v>
      </c>
      <c r="D3556" s="16"/>
      <c r="E3556" s="16"/>
      <c r="F3556" s="16"/>
      <c r="G3556" s="16">
        <v>0</v>
      </c>
      <c r="H3556" s="16"/>
      <c r="I3556" s="4"/>
      <c r="J3556" s="14"/>
      <c r="K3556" s="15" t="str">
        <f>C3578</f>
        <v>COMMERCIALISTA</v>
      </c>
      <c r="L3556" s="16"/>
      <c r="M3556" s="16">
        <f>1.86*(L3540+L3541-M3541)/100</f>
        <v>0</v>
      </c>
      <c r="N3556" s="16">
        <f>G3578+E3578</f>
        <v>0</v>
      </c>
      <c r="O3556" s="18">
        <v>2819.11</v>
      </c>
      <c r="P3556" s="18">
        <v>0</v>
      </c>
      <c r="Q3556" s="14"/>
      <c r="R3556" s="18"/>
      <c r="S3556" s="16">
        <f t="shared" si="1014"/>
        <v>0</v>
      </c>
      <c r="T3556" s="18">
        <f t="shared" si="1013"/>
        <v>33017.4</v>
      </c>
      <c r="U3556" s="15" t="str">
        <f>C3556</f>
        <v>Benzina auto gigi</v>
      </c>
    </row>
    <row r="3557" spans="1:21" ht="16.8" customHeight="1" x14ac:dyDescent="0.35">
      <c r="A3557" s="15"/>
      <c r="B3557" s="15"/>
      <c r="C3557" s="15" t="s">
        <v>60</v>
      </c>
      <c r="D3557" s="16"/>
      <c r="E3557" s="16"/>
      <c r="F3557" s="16"/>
      <c r="G3557" s="16">
        <v>0</v>
      </c>
      <c r="H3557" s="16"/>
      <c r="I3557" s="4"/>
      <c r="J3557" s="14"/>
      <c r="K3557" s="15" t="str">
        <f>C3579</f>
        <v>CASSA PREVIDENZA  AGENTI</v>
      </c>
      <c r="L3557" s="16">
        <v>0</v>
      </c>
      <c r="M3557" s="16">
        <f>0.7*(L3540+L3541-M3541)/100</f>
        <v>0</v>
      </c>
      <c r="N3557" s="16"/>
      <c r="O3557" s="18">
        <v>1343.78</v>
      </c>
      <c r="P3557" s="18">
        <v>0</v>
      </c>
      <c r="Q3557" s="14"/>
      <c r="R3557" s="18"/>
      <c r="S3557" s="16">
        <f t="shared" si="1014"/>
        <v>0</v>
      </c>
      <c r="T3557" s="18">
        <f t="shared" si="1013"/>
        <v>33017.4</v>
      </c>
      <c r="U3557" s="15" t="str">
        <f>C3557</f>
        <v>Benzina auto papa'</v>
      </c>
    </row>
    <row r="3558" spans="1:21" ht="16.8" customHeight="1" x14ac:dyDescent="0.35">
      <c r="A3558" s="15"/>
      <c r="B3558" s="15"/>
      <c r="C3558" s="28"/>
      <c r="D3558" s="16"/>
      <c r="E3558" s="16"/>
      <c r="F3558" s="16"/>
      <c r="G3558" s="16">
        <v>0</v>
      </c>
      <c r="H3558" s="16"/>
      <c r="I3558" s="4"/>
      <c r="J3558" s="14"/>
      <c r="K3558" s="15" t="str">
        <f>C3583</f>
        <v>PREL.  ACC. PER AMM-  GIGI</v>
      </c>
      <c r="L3558" s="16">
        <v>0</v>
      </c>
      <c r="M3558" s="16">
        <f>19.82*(L3540+L3541-M3541)/100</f>
        <v>0</v>
      </c>
      <c r="N3558" s="16"/>
      <c r="O3558" s="18">
        <v>15612.55</v>
      </c>
      <c r="P3558" s="18">
        <v>0</v>
      </c>
      <c r="Q3558" s="14"/>
      <c r="R3558" s="18"/>
      <c r="S3558" s="16">
        <v>0</v>
      </c>
      <c r="T3558" s="18">
        <f t="shared" si="1013"/>
        <v>33017.4</v>
      </c>
      <c r="U3558" s="15"/>
    </row>
    <row r="3559" spans="1:21" ht="16.8" customHeight="1" x14ac:dyDescent="0.35">
      <c r="A3559" s="15"/>
      <c r="B3559" s="15"/>
      <c r="C3559" s="15" t="s">
        <v>61</v>
      </c>
      <c r="D3559" s="16"/>
      <c r="E3559" s="16"/>
      <c r="F3559" s="16"/>
      <c r="G3559" s="16">
        <v>0</v>
      </c>
      <c r="H3559" s="16"/>
      <c r="I3559" s="4"/>
      <c r="J3559" s="14"/>
      <c r="K3559" s="15" t="str">
        <f>C3584</f>
        <v>PREL.  ACC. PER AMM-. RENZO</v>
      </c>
      <c r="L3559" s="16">
        <v>0</v>
      </c>
      <c r="M3559" s="16">
        <f>19.82*(L3540+L3541-M3541)/100</f>
        <v>0</v>
      </c>
      <c r="N3559" s="29">
        <v>0</v>
      </c>
      <c r="O3559" s="18">
        <v>23878.52</v>
      </c>
      <c r="P3559" s="18">
        <v>0</v>
      </c>
      <c r="Q3559" s="14"/>
      <c r="R3559" s="18"/>
      <c r="S3559" s="16">
        <f t="shared" ref="S3559:S3568" si="1015">G3559</f>
        <v>0</v>
      </c>
      <c r="T3559" s="18">
        <f t="shared" si="1013"/>
        <v>33017.4</v>
      </c>
      <c r="U3559" s="15" t="str">
        <f t="shared" ref="U3559:U3565" si="1016">C3559</f>
        <v>Cancelleria</v>
      </c>
    </row>
    <row r="3560" spans="1:21" ht="16.8" customHeight="1" x14ac:dyDescent="0.35">
      <c r="A3560" s="15"/>
      <c r="B3560" s="15"/>
      <c r="C3560" s="28" t="s">
        <v>62</v>
      </c>
      <c r="D3560" s="16"/>
      <c r="E3560" s="16"/>
      <c r="F3560" s="16"/>
      <c r="G3560" s="16">
        <v>0</v>
      </c>
      <c r="H3560" s="16"/>
      <c r="I3560" s="4"/>
      <c r="J3560" s="14"/>
      <c r="K3560" s="15" t="str">
        <f>C3555</f>
        <v xml:space="preserve">Francobolli    </v>
      </c>
      <c r="L3560" s="16">
        <v>0</v>
      </c>
      <c r="M3560" s="16">
        <f>0.5*(L3540+L3541-M3541)/100</f>
        <v>0</v>
      </c>
      <c r="N3560" s="16"/>
      <c r="O3560" s="18">
        <v>959.85</v>
      </c>
      <c r="P3560" s="18">
        <v>0</v>
      </c>
      <c r="Q3560" s="14"/>
      <c r="R3560" s="18"/>
      <c r="S3560" s="16">
        <f t="shared" si="1015"/>
        <v>0</v>
      </c>
      <c r="T3560" s="18">
        <f t="shared" si="1013"/>
        <v>33017.4</v>
      </c>
      <c r="U3560" s="15" t="str">
        <f t="shared" si="1016"/>
        <v>Materiale pulizia</v>
      </c>
    </row>
    <row r="3561" spans="1:21" ht="16.8" customHeight="1" x14ac:dyDescent="0.35">
      <c r="A3561" s="15"/>
      <c r="B3561" s="15"/>
      <c r="C3561" s="15" t="s">
        <v>63</v>
      </c>
      <c r="D3561" s="16"/>
      <c r="E3561" s="16"/>
      <c r="F3561" s="16"/>
      <c r="G3561" s="16">
        <v>0</v>
      </c>
      <c r="H3561" s="16"/>
      <c r="I3561" s="4"/>
      <c r="J3561" s="14"/>
      <c r="K3561" s="17" t="str">
        <f>C3561</f>
        <v xml:space="preserve">Assicurazioni </v>
      </c>
      <c r="L3561" s="16"/>
      <c r="M3561" s="16">
        <f>0.5*(L3540+L3541-M3541)/100</f>
        <v>0</v>
      </c>
      <c r="N3561" s="16"/>
      <c r="O3561" s="3">
        <v>959.85</v>
      </c>
      <c r="P3561" s="3">
        <v>0</v>
      </c>
      <c r="Q3561" s="14"/>
      <c r="R3561" s="18"/>
      <c r="S3561" s="16">
        <f t="shared" si="1015"/>
        <v>0</v>
      </c>
      <c r="T3561" s="18">
        <f t="shared" si="1013"/>
        <v>33017.4</v>
      </c>
      <c r="U3561" s="15" t="str">
        <f t="shared" si="1016"/>
        <v xml:space="preserve">Assicurazioni </v>
      </c>
    </row>
    <row r="3562" spans="1:21" ht="16.8" customHeight="1" x14ac:dyDescent="0.35">
      <c r="A3562" s="15"/>
      <c r="B3562" s="15"/>
      <c r="C3562" s="15" t="s">
        <v>50</v>
      </c>
      <c r="D3562" s="16"/>
      <c r="E3562" s="16"/>
      <c r="F3562" s="16"/>
      <c r="G3562" s="16">
        <v>0</v>
      </c>
      <c r="H3562" s="16"/>
      <c r="I3562" s="4"/>
      <c r="J3562" s="14"/>
      <c r="K3562" s="17" t="s">
        <v>64</v>
      </c>
      <c r="L3562" s="16"/>
      <c r="M3562" s="16">
        <f>0.32*(L3540+L3541-M3541)/100</f>
        <v>0</v>
      </c>
      <c r="N3562" s="16">
        <f>G3558</f>
        <v>0</v>
      </c>
      <c r="O3562" s="18">
        <v>607.01</v>
      </c>
      <c r="P3562" s="18">
        <v>0</v>
      </c>
      <c r="Q3562" s="14"/>
      <c r="R3562" s="18"/>
      <c r="S3562" s="16">
        <f t="shared" si="1015"/>
        <v>0</v>
      </c>
      <c r="T3562" s="18">
        <f t="shared" si="1013"/>
        <v>33017.4</v>
      </c>
      <c r="U3562" s="15" t="str">
        <f t="shared" si="1016"/>
        <v>Telepass</v>
      </c>
    </row>
    <row r="3563" spans="1:21" ht="16.8" customHeight="1" x14ac:dyDescent="0.35">
      <c r="A3563" s="15"/>
      <c r="B3563" s="15"/>
      <c r="C3563" s="28" t="s">
        <v>65</v>
      </c>
      <c r="D3563" s="16"/>
      <c r="E3563" s="16"/>
      <c r="F3563" s="16"/>
      <c r="G3563" s="16">
        <v>0</v>
      </c>
      <c r="H3563" s="16"/>
      <c r="I3563" s="4"/>
      <c r="J3563" s="14"/>
      <c r="K3563" s="17"/>
      <c r="L3563" s="16"/>
      <c r="M3563" s="16"/>
      <c r="N3563" s="16" t="s">
        <v>66</v>
      </c>
      <c r="O3563" s="16">
        <v>0</v>
      </c>
      <c r="P3563" s="18"/>
      <c r="Q3563" s="14"/>
      <c r="R3563" s="18"/>
      <c r="S3563" s="16">
        <f t="shared" si="1015"/>
        <v>0</v>
      </c>
      <c r="T3563" s="18">
        <f t="shared" si="1013"/>
        <v>33017.4</v>
      </c>
      <c r="U3563" s="15" t="str">
        <f t="shared" si="1016"/>
        <v>Pubblicità</v>
      </c>
    </row>
    <row r="3564" spans="1:21" ht="16.8" customHeight="1" x14ac:dyDescent="0.35">
      <c r="A3564" s="15"/>
      <c r="B3564" s="15"/>
      <c r="C3564" s="15" t="s">
        <v>67</v>
      </c>
      <c r="D3564" s="16"/>
      <c r="E3564" s="16"/>
      <c r="F3564" s="16"/>
      <c r="G3564" s="16">
        <v>0</v>
      </c>
      <c r="H3564" s="16"/>
      <c r="I3564" s="4"/>
      <c r="J3564" s="14"/>
      <c r="K3564" s="17"/>
      <c r="L3564" s="16">
        <v>0</v>
      </c>
      <c r="M3564" s="16">
        <v>0</v>
      </c>
      <c r="N3564" s="16" t="s">
        <v>68</v>
      </c>
      <c r="O3564" s="31">
        <f>L3588</f>
        <v>0</v>
      </c>
      <c r="P3564" s="33">
        <v>0</v>
      </c>
      <c r="Q3564" s="14"/>
      <c r="R3564" s="18"/>
      <c r="S3564" s="16">
        <f t="shared" si="1015"/>
        <v>0</v>
      </c>
      <c r="T3564" s="18">
        <f t="shared" si="1013"/>
        <v>33017.4</v>
      </c>
      <c r="U3564" s="15" t="str">
        <f t="shared" si="1016"/>
        <v>Impiegata MARZIA</v>
      </c>
    </row>
    <row r="3565" spans="1:21" ht="16.8" customHeight="1" x14ac:dyDescent="0.35">
      <c r="A3565" s="15"/>
      <c r="B3565" s="15"/>
      <c r="C3565" s="15" t="s">
        <v>69</v>
      </c>
      <c r="D3565" s="16"/>
      <c r="E3565" s="16"/>
      <c r="F3565" s="16"/>
      <c r="G3565" s="16">
        <v>0</v>
      </c>
      <c r="H3565" s="16"/>
      <c r="I3565" s="4"/>
      <c r="J3565" s="14"/>
      <c r="K3565" s="17"/>
      <c r="L3565" s="16"/>
      <c r="M3565" s="16"/>
      <c r="N3565" s="16" t="s">
        <v>70</v>
      </c>
      <c r="O3565" s="16">
        <v>6810</v>
      </c>
      <c r="P3565" s="33">
        <v>64606.3</v>
      </c>
      <c r="Q3565" s="14"/>
      <c r="R3565" s="18"/>
      <c r="S3565" s="16">
        <f t="shared" si="1015"/>
        <v>0</v>
      </c>
      <c r="T3565" s="18">
        <f t="shared" si="1013"/>
        <v>33017.4</v>
      </c>
      <c r="U3565" s="15" t="str">
        <f t="shared" si="1016"/>
        <v>Impiegata DEBORAH</v>
      </c>
    </row>
    <row r="3566" spans="1:21" ht="16.8" customHeight="1" x14ac:dyDescent="0.35">
      <c r="A3566" s="15"/>
      <c r="B3566" s="15"/>
      <c r="C3566" s="15" t="s">
        <v>71</v>
      </c>
      <c r="D3566" s="16">
        <f>SUM(G3564:G3565)+E3564+E3565</f>
        <v>0</v>
      </c>
      <c r="E3566" s="16"/>
      <c r="F3566" s="16"/>
      <c r="G3566" s="16">
        <v>0</v>
      </c>
      <c r="H3566" s="16"/>
      <c r="I3566" s="4"/>
      <c r="J3566" s="14"/>
      <c r="K3566" s="17"/>
      <c r="L3566" s="16"/>
      <c r="M3566" s="16"/>
      <c r="N3566" s="16" t="s">
        <v>72</v>
      </c>
      <c r="O3566" s="34">
        <v>19880.63</v>
      </c>
      <c r="P3566" s="35">
        <v>24778.9</v>
      </c>
      <c r="Q3566" s="14"/>
      <c r="R3566" s="18"/>
      <c r="S3566" s="16">
        <f t="shared" si="1015"/>
        <v>0</v>
      </c>
      <c r="T3566" s="18">
        <f t="shared" si="1013"/>
        <v>33017.4</v>
      </c>
      <c r="U3566" s="15"/>
    </row>
    <row r="3567" spans="1:21" ht="16.8" customHeight="1" x14ac:dyDescent="0.35">
      <c r="A3567" s="15"/>
      <c r="B3567" s="15"/>
      <c r="C3567" s="15" t="s">
        <v>73</v>
      </c>
      <c r="D3567" s="16"/>
      <c r="E3567" s="16"/>
      <c r="F3567" s="16"/>
      <c r="G3567" s="16">
        <v>0</v>
      </c>
      <c r="H3567" s="16"/>
      <c r="I3567" s="4"/>
      <c r="J3567" s="14"/>
      <c r="K3567" s="6" t="s">
        <v>74</v>
      </c>
      <c r="L3567" s="3">
        <f>SUM(L3540:L3566)</f>
        <v>238200.22</v>
      </c>
      <c r="M3567" s="3">
        <f>SUM(M3540:M3566)</f>
        <v>0</v>
      </c>
      <c r="N3567" s="16" t="s">
        <v>75</v>
      </c>
      <c r="O3567" s="16">
        <v>11708.27</v>
      </c>
      <c r="P3567" s="18"/>
      <c r="Q3567" s="14"/>
      <c r="R3567" s="18"/>
      <c r="S3567" s="16">
        <f t="shared" si="1015"/>
        <v>0</v>
      </c>
      <c r="T3567" s="18">
        <f t="shared" si="1013"/>
        <v>33017.4</v>
      </c>
      <c r="U3567" s="15" t="str">
        <f>C3567</f>
        <v xml:space="preserve">Pag. impiegata   </v>
      </c>
    </row>
    <row r="3568" spans="1:21" ht="16.8" customHeight="1" x14ac:dyDescent="0.35">
      <c r="A3568" s="15"/>
      <c r="B3568" s="15"/>
      <c r="C3568" s="15" t="s">
        <v>76</v>
      </c>
      <c r="D3568" s="16"/>
      <c r="E3568" s="16"/>
      <c r="F3568" s="16"/>
      <c r="G3568" s="16">
        <v>0</v>
      </c>
      <c r="H3568" s="16"/>
      <c r="I3568" s="4"/>
      <c r="J3568" s="14"/>
      <c r="K3568" s="6" t="s">
        <v>32</v>
      </c>
      <c r="L3568" s="3">
        <v>0</v>
      </c>
      <c r="M3568" s="3">
        <v>0</v>
      </c>
      <c r="N3568" s="16" t="s">
        <v>77</v>
      </c>
      <c r="O3568" s="36">
        <v>-1573.67</v>
      </c>
      <c r="P3568" s="37">
        <v>13281.94</v>
      </c>
      <c r="Q3568" s="14"/>
      <c r="R3568" s="18"/>
      <c r="S3568" s="16">
        <f t="shared" si="1015"/>
        <v>0</v>
      </c>
      <c r="T3568" s="18">
        <f t="shared" si="1013"/>
        <v>33017.4</v>
      </c>
      <c r="U3568" s="15" t="str">
        <f>C3568</f>
        <v>Pagamento contributi impiegate</v>
      </c>
    </row>
    <row r="3569" spans="1:21" ht="16.8" customHeight="1" thickBot="1" x14ac:dyDescent="0.4">
      <c r="A3569" s="15"/>
      <c r="B3569" s="15"/>
      <c r="C3569" s="15" t="s">
        <v>78</v>
      </c>
      <c r="D3569" s="16">
        <f>SUM(G3567:G3568)+E3567+E3568</f>
        <v>0</v>
      </c>
      <c r="E3569" s="16"/>
      <c r="F3569" s="16"/>
      <c r="G3569" s="16"/>
      <c r="H3569" s="16"/>
      <c r="I3569" s="4"/>
      <c r="J3569" s="14"/>
      <c r="K3569" s="6" t="s">
        <v>79</v>
      </c>
      <c r="L3569" s="3">
        <f>L3567+L3568</f>
        <v>238200.22</v>
      </c>
      <c r="M3569" s="3">
        <f>M3567+M3568</f>
        <v>0</v>
      </c>
      <c r="N3569" s="16" t="s">
        <v>80</v>
      </c>
      <c r="O3569" s="38">
        <v>33162.57</v>
      </c>
      <c r="P3569" s="39">
        <v>13281.94</v>
      </c>
      <c r="Q3569" s="14"/>
      <c r="R3569" s="18"/>
      <c r="S3569" s="16"/>
      <c r="T3569" s="18">
        <f t="shared" si="1013"/>
        <v>33017.4</v>
      </c>
      <c r="U3569" s="15"/>
    </row>
    <row r="3570" spans="1:21" ht="16.8" customHeight="1" thickTop="1" thickBot="1" x14ac:dyDescent="0.4">
      <c r="A3570" s="15"/>
      <c r="B3570" s="15"/>
      <c r="C3570" s="15" t="s">
        <v>81</v>
      </c>
      <c r="D3570" s="16"/>
      <c r="E3570" s="16"/>
      <c r="F3570" s="16"/>
      <c r="G3570" s="16">
        <v>0</v>
      </c>
      <c r="H3570" s="16"/>
      <c r="I3570" s="4"/>
      <c r="J3570" s="14"/>
      <c r="K3570" s="6" t="s">
        <v>13</v>
      </c>
      <c r="L3570" s="3">
        <f>L3569-M3569</f>
        <v>238200.22</v>
      </c>
      <c r="M3570" s="40"/>
      <c r="N3570" s="29" t="s">
        <v>82</v>
      </c>
      <c r="O3570" s="41">
        <v>64606.3</v>
      </c>
      <c r="P3570" s="18"/>
      <c r="Q3570" s="14"/>
      <c r="R3570" s="18"/>
      <c r="S3570" s="16">
        <f t="shared" ref="S3570:S3575" si="1017">G3570</f>
        <v>0</v>
      </c>
      <c r="T3570" s="18">
        <f t="shared" si="1013"/>
        <v>33017.4</v>
      </c>
      <c r="U3570" s="15" t="str">
        <f t="shared" ref="U3570:U3575" si="1018">C3570</f>
        <v>Pag. Bolletta Telecom  780820</v>
      </c>
    </row>
    <row r="3571" spans="1:21" ht="16.8" customHeight="1" thickTop="1" thickBot="1" x14ac:dyDescent="0.4">
      <c r="A3571" s="15"/>
      <c r="B3571" s="15"/>
      <c r="C3571" s="15" t="s">
        <v>83</v>
      </c>
      <c r="D3571" s="16"/>
      <c r="E3571" s="16"/>
      <c r="F3571" s="16"/>
      <c r="G3571" s="16">
        <v>0</v>
      </c>
      <c r="H3571" s="16"/>
      <c r="I3571" s="4"/>
      <c r="J3571" s="14"/>
      <c r="K3571" s="17"/>
      <c r="L3571" s="16"/>
      <c r="M3571" s="16"/>
      <c r="N3571" s="42" t="s">
        <v>84</v>
      </c>
      <c r="O3571" s="43">
        <v>24778.9</v>
      </c>
      <c r="P3571" s="18"/>
      <c r="Q3571" s="14"/>
      <c r="R3571" s="18"/>
      <c r="S3571" s="16">
        <f t="shared" si="1017"/>
        <v>0</v>
      </c>
      <c r="T3571" s="18">
        <f t="shared" si="1013"/>
        <v>33017.4</v>
      </c>
      <c r="U3571" s="15" t="str">
        <f t="shared" si="1018"/>
        <v>Pag. Bolletta Telecom 780344</v>
      </c>
    </row>
    <row r="3572" spans="1:21" ht="16.8" customHeight="1" thickTop="1" x14ac:dyDescent="0.35">
      <c r="A3572" s="15"/>
      <c r="B3572" s="15"/>
      <c r="C3572" s="15" t="s">
        <v>85</v>
      </c>
      <c r="D3572" s="16"/>
      <c r="E3572" s="16"/>
      <c r="F3572" s="16"/>
      <c r="G3572" s="16">
        <v>0</v>
      </c>
      <c r="H3572" s="16"/>
      <c r="I3572" s="4"/>
      <c r="J3572" s="14"/>
      <c r="K3572" s="6" t="s">
        <v>86</v>
      </c>
      <c r="L3572" s="3">
        <v>0</v>
      </c>
      <c r="M3572" s="3">
        <v>0</v>
      </c>
      <c r="N3572" s="3">
        <f>SUM(L3572:M3572)</f>
        <v>0</v>
      </c>
      <c r="O3572" s="44"/>
      <c r="P3572" s="18"/>
      <c r="Q3572" s="14"/>
      <c r="R3572" s="18"/>
      <c r="S3572" s="16">
        <f t="shared" si="1017"/>
        <v>0</v>
      </c>
      <c r="T3572" s="18">
        <f t="shared" si="1013"/>
        <v>33017.4</v>
      </c>
      <c r="U3572" s="15" t="str">
        <f t="shared" si="1018"/>
        <v>Pag. Bolletta Telecom</v>
      </c>
    </row>
    <row r="3573" spans="1:21" ht="16.8" customHeight="1" x14ac:dyDescent="0.35">
      <c r="A3573" s="15"/>
      <c r="B3573" s="15"/>
      <c r="C3573" s="15" t="s">
        <v>87</v>
      </c>
      <c r="D3573" s="16"/>
      <c r="E3573" s="16"/>
      <c r="F3573" s="16"/>
      <c r="G3573" s="16">
        <v>0</v>
      </c>
      <c r="H3573" s="16"/>
      <c r="I3573" s="4"/>
      <c r="J3573" s="14"/>
      <c r="K3573" s="6" t="s">
        <v>88</v>
      </c>
      <c r="L3573" s="3">
        <v>0</v>
      </c>
      <c r="M3573" s="3">
        <f>H3580+G3580</f>
        <v>0</v>
      </c>
      <c r="N3573" s="45">
        <v>0</v>
      </c>
      <c r="O3573" s="45">
        <v>0</v>
      </c>
      <c r="P3573" s="18"/>
      <c r="Q3573" s="14"/>
      <c r="R3573" s="18"/>
      <c r="S3573" s="16">
        <f t="shared" si="1017"/>
        <v>0</v>
      </c>
      <c r="T3573" s="18">
        <f t="shared" ref="T3573:T3604" si="1019">(R3573-S3573)+T3572</f>
        <v>33017.4</v>
      </c>
      <c r="U3573" s="15" t="str">
        <f t="shared" si="1018"/>
        <v xml:space="preserve">PAG. BOLLETTA ENEL  </v>
      </c>
    </row>
    <row r="3574" spans="1:21" ht="16.8" customHeight="1" x14ac:dyDescent="0.35">
      <c r="A3574" s="15"/>
      <c r="B3574" s="15"/>
      <c r="C3574" s="15" t="s">
        <v>89</v>
      </c>
      <c r="D3574" s="16"/>
      <c r="E3574" s="16"/>
      <c r="F3574" s="16"/>
      <c r="G3574" s="16">
        <v>0</v>
      </c>
      <c r="H3574" s="16"/>
      <c r="I3574" s="4"/>
      <c r="J3574" s="14"/>
      <c r="K3574" s="6" t="s">
        <v>90</v>
      </c>
      <c r="L3574" s="3">
        <f>T3597+Z3597+AO3597+AU3597</f>
        <v>33017.4</v>
      </c>
      <c r="M3574" s="16"/>
      <c r="N3574" s="16"/>
      <c r="O3574" s="16"/>
      <c r="P3574" s="18"/>
      <c r="Q3574" s="14"/>
      <c r="R3574" s="18"/>
      <c r="S3574" s="16">
        <f t="shared" si="1017"/>
        <v>0</v>
      </c>
      <c r="T3574" s="18">
        <f t="shared" si="1019"/>
        <v>33017.4</v>
      </c>
      <c r="U3574" s="15" t="str">
        <f t="shared" si="1018"/>
        <v>Locazione immobili</v>
      </c>
    </row>
    <row r="3575" spans="1:21" ht="16.8" customHeight="1" x14ac:dyDescent="0.35">
      <c r="A3575" s="15"/>
      <c r="B3575" s="15"/>
      <c r="C3575" s="15" t="s">
        <v>91</v>
      </c>
      <c r="D3575" s="16"/>
      <c r="E3575" s="16"/>
      <c r="F3575" s="16"/>
      <c r="G3575" s="16">
        <v>0</v>
      </c>
      <c r="H3575" s="16"/>
      <c r="I3575" s="4"/>
      <c r="J3575" s="14"/>
      <c r="K3575" s="6" t="s">
        <v>92</v>
      </c>
      <c r="L3575" s="3"/>
      <c r="M3575" s="46" t="s">
        <v>93</v>
      </c>
      <c r="N3575" s="46"/>
      <c r="O3575" s="16"/>
      <c r="P3575" s="18"/>
      <c r="Q3575" s="14"/>
      <c r="R3575" s="18"/>
      <c r="S3575" s="16">
        <f t="shared" si="1017"/>
        <v>0</v>
      </c>
      <c r="T3575" s="18">
        <f t="shared" si="1019"/>
        <v>33017.4</v>
      </c>
      <c r="U3575" s="15" t="str">
        <f t="shared" si="1018"/>
        <v>Spese condominiali</v>
      </c>
    </row>
    <row r="3576" spans="1:21" ht="16.8" customHeight="1" x14ac:dyDescent="0.35">
      <c r="A3576" s="15"/>
      <c r="B3576" s="15"/>
      <c r="C3576" s="15" t="s">
        <v>94</v>
      </c>
      <c r="D3576" s="16">
        <f>SUM(G3570:G3575)</f>
        <v>0</v>
      </c>
      <c r="E3576" s="16"/>
      <c r="F3576" s="16"/>
      <c r="G3576" s="16"/>
      <c r="H3576" s="16"/>
      <c r="I3576" s="4"/>
      <c r="J3576" s="14"/>
      <c r="K3576" s="50" t="s">
        <v>95</v>
      </c>
      <c r="M3576" s="16" t="s">
        <v>96</v>
      </c>
      <c r="N3576" s="16">
        <v>0</v>
      </c>
      <c r="O3576" s="16"/>
      <c r="P3576" s="18"/>
      <c r="Q3576" s="14"/>
      <c r="R3576" s="18"/>
      <c r="S3576" s="16"/>
      <c r="T3576" s="18">
        <f t="shared" si="1019"/>
        <v>33017.4</v>
      </c>
      <c r="U3576" s="15"/>
    </row>
    <row r="3577" spans="1:21" ht="16.8" customHeight="1" x14ac:dyDescent="0.35">
      <c r="A3577" s="15"/>
      <c r="B3577" s="15"/>
      <c r="C3577" s="15" t="s">
        <v>97</v>
      </c>
      <c r="D3577" s="16"/>
      <c r="E3577" s="16"/>
      <c r="F3577" s="16"/>
      <c r="G3577" s="16">
        <v>0</v>
      </c>
      <c r="H3577" s="16"/>
      <c r="I3577" s="4"/>
      <c r="J3577" s="14"/>
      <c r="K3577" s="16" t="s">
        <v>98</v>
      </c>
      <c r="L3577" s="16"/>
      <c r="M3577" s="30" t="s">
        <v>99</v>
      </c>
      <c r="N3577" s="30">
        <v>327</v>
      </c>
      <c r="O3577" s="16"/>
      <c r="P3577" s="18"/>
      <c r="Q3577" s="14"/>
      <c r="R3577" s="18"/>
      <c r="S3577" s="16">
        <f>G3577</f>
        <v>0</v>
      </c>
      <c r="T3577" s="18">
        <f t="shared" si="1019"/>
        <v>33017.4</v>
      </c>
      <c r="U3577" s="15"/>
    </row>
    <row r="3578" spans="1:21" ht="16.8" customHeight="1" x14ac:dyDescent="0.35">
      <c r="A3578" s="15"/>
      <c r="B3578" s="15"/>
      <c r="C3578" s="15" t="s">
        <v>100</v>
      </c>
      <c r="D3578" s="16"/>
      <c r="E3578" s="16"/>
      <c r="F3578" s="16"/>
      <c r="G3578" s="16">
        <v>0</v>
      </c>
      <c r="H3578" s="16"/>
      <c r="I3578" s="4"/>
      <c r="J3578" s="14"/>
      <c r="K3578" s="25" t="s">
        <v>101</v>
      </c>
      <c r="L3578" s="83"/>
      <c r="M3578" s="16" t="s">
        <v>102</v>
      </c>
      <c r="N3578" s="73">
        <v>0</v>
      </c>
      <c r="O3578" s="16"/>
      <c r="P3578" s="18"/>
      <c r="Q3578" s="14"/>
      <c r="R3578" s="18"/>
      <c r="S3578" s="16">
        <f>G3578</f>
        <v>0</v>
      </c>
      <c r="T3578" s="18">
        <f t="shared" si="1019"/>
        <v>33017.4</v>
      </c>
      <c r="U3578" s="15" t="str">
        <f>C3578</f>
        <v>COMMERCIALISTA</v>
      </c>
    </row>
    <row r="3579" spans="1:21" ht="16.8" customHeight="1" x14ac:dyDescent="0.35">
      <c r="A3579" s="15"/>
      <c r="B3579" s="15"/>
      <c r="C3579" s="15" t="s">
        <v>103</v>
      </c>
      <c r="D3579" s="16"/>
      <c r="E3579" s="16"/>
      <c r="F3579" s="16"/>
      <c r="G3579" s="16">
        <v>0</v>
      </c>
      <c r="H3579" s="16"/>
      <c r="I3579" s="4"/>
      <c r="J3579" s="14"/>
      <c r="K3579" s="16" t="s">
        <v>104</v>
      </c>
      <c r="L3579" s="73"/>
      <c r="M3579" s="16" t="s">
        <v>105</v>
      </c>
      <c r="N3579" s="16">
        <v>408.03</v>
      </c>
      <c r="O3579" s="16"/>
      <c r="P3579" s="18"/>
      <c r="Q3579" s="14"/>
      <c r="R3579" s="18"/>
      <c r="S3579" s="16">
        <f>G3579</f>
        <v>0</v>
      </c>
      <c r="T3579" s="18">
        <f t="shared" si="1019"/>
        <v>33017.4</v>
      </c>
      <c r="U3579" s="15"/>
    </row>
    <row r="3580" spans="1:21" ht="16.8" customHeight="1" x14ac:dyDescent="0.35">
      <c r="A3580" s="15"/>
      <c r="B3580" s="15"/>
      <c r="C3580" s="15" t="s">
        <v>106</v>
      </c>
      <c r="D3580" s="16"/>
      <c r="E3580" s="16"/>
      <c r="F3580" s="16"/>
      <c r="G3580" s="16">
        <v>0</v>
      </c>
      <c r="H3580" s="16">
        <v>0</v>
      </c>
      <c r="I3580" s="4"/>
      <c r="J3580" s="14"/>
      <c r="K3580" s="16" t="s">
        <v>107</v>
      </c>
      <c r="L3580" s="73"/>
      <c r="M3580" s="30" t="s">
        <v>108</v>
      </c>
      <c r="N3580" s="30">
        <v>0</v>
      </c>
      <c r="O3580" s="16"/>
      <c r="P3580" s="18"/>
      <c r="Q3580" s="14"/>
      <c r="R3580" s="18"/>
      <c r="S3580" s="16"/>
      <c r="T3580" s="18">
        <f t="shared" si="1019"/>
        <v>33017.4</v>
      </c>
      <c r="U3580" s="15"/>
    </row>
    <row r="3581" spans="1:21" ht="16.8" customHeight="1" x14ac:dyDescent="0.35">
      <c r="A3581" s="15"/>
      <c r="B3581" s="15"/>
      <c r="C3581" s="47" t="s">
        <v>109</v>
      </c>
      <c r="D3581" s="16"/>
      <c r="E3581" s="16"/>
      <c r="F3581" s="48">
        <v>0</v>
      </c>
      <c r="G3581" s="16"/>
      <c r="H3581" s="16"/>
      <c r="I3581" s="4"/>
      <c r="J3581" s="14"/>
      <c r="K3581" s="160" t="s">
        <v>110</v>
      </c>
      <c r="L3581" s="160"/>
      <c r="M3581" s="161" t="s">
        <v>111</v>
      </c>
      <c r="N3581" s="161">
        <v>0</v>
      </c>
      <c r="O3581" s="16"/>
      <c r="P3581" s="18"/>
      <c r="Q3581" s="14"/>
      <c r="R3581" s="49">
        <v>0</v>
      </c>
      <c r="S3581" s="16">
        <v>0</v>
      </c>
      <c r="T3581" s="18">
        <f t="shared" si="1019"/>
        <v>33017.4</v>
      </c>
      <c r="U3581" s="17" t="str">
        <f>C3581</f>
        <v xml:space="preserve">VERSAMENTO PROVV. MATURATE </v>
      </c>
    </row>
    <row r="3582" spans="1:21" ht="16.8" customHeight="1" x14ac:dyDescent="0.35">
      <c r="A3582" s="15"/>
      <c r="B3582" s="15"/>
      <c r="C3582" s="15" t="s">
        <v>112</v>
      </c>
      <c r="D3582" s="16"/>
      <c r="E3582" s="16"/>
      <c r="F3582" s="16"/>
      <c r="G3582" s="16">
        <v>0</v>
      </c>
      <c r="H3582" s="16"/>
      <c r="I3582" s="4"/>
      <c r="J3582" s="14"/>
      <c r="K3582" s="30" t="s">
        <v>195</v>
      </c>
      <c r="L3582" s="73">
        <v>7.0000000000000007E-2</v>
      </c>
      <c r="N3582" s="50">
        <v>0</v>
      </c>
      <c r="O3582" s="16"/>
      <c r="P3582" s="18"/>
      <c r="Q3582" s="14"/>
      <c r="R3582" s="18"/>
      <c r="S3582" s="16">
        <f>G3582</f>
        <v>0</v>
      </c>
      <c r="T3582" s="18">
        <f t="shared" si="1019"/>
        <v>33017.4</v>
      </c>
      <c r="U3582" s="15" t="s">
        <v>113</v>
      </c>
    </row>
    <row r="3583" spans="1:21" ht="16.8" customHeight="1" x14ac:dyDescent="0.35">
      <c r="A3583" s="15"/>
      <c r="B3583" s="15"/>
      <c r="C3583" s="15" t="s">
        <v>114</v>
      </c>
      <c r="D3583" s="16"/>
      <c r="E3583" s="16"/>
      <c r="F3583" s="16">
        <v>0</v>
      </c>
      <c r="G3583" s="16">
        <v>0</v>
      </c>
      <c r="H3583" s="16"/>
      <c r="I3583" s="4"/>
      <c r="J3583" s="14"/>
      <c r="K3583" s="16" t="s">
        <v>504</v>
      </c>
      <c r="L3583" s="16">
        <v>2303</v>
      </c>
      <c r="M3583" s="16"/>
      <c r="N3583" s="16">
        <v>0</v>
      </c>
      <c r="O3583" s="16"/>
      <c r="P3583" s="18"/>
      <c r="Q3583" s="14"/>
      <c r="R3583" s="18"/>
      <c r="S3583" s="16">
        <f>G3583</f>
        <v>0</v>
      </c>
      <c r="T3583" s="18">
        <f t="shared" si="1019"/>
        <v>33017.4</v>
      </c>
      <c r="U3583" s="15" t="str">
        <f>C3583</f>
        <v>PREL.  ACC. PER AMM-  GIGI</v>
      </c>
    </row>
    <row r="3584" spans="1:21" ht="16.8" customHeight="1" x14ac:dyDescent="0.35">
      <c r="A3584" s="15"/>
      <c r="B3584" s="15"/>
      <c r="C3584" s="15" t="s">
        <v>115</v>
      </c>
      <c r="D3584" s="16"/>
      <c r="E3584" s="16"/>
      <c r="F3584" s="16">
        <v>0</v>
      </c>
      <c r="G3584" s="16"/>
      <c r="H3584" s="16"/>
      <c r="I3584" s="4"/>
      <c r="J3584" s="14"/>
      <c r="K3584" s="30" t="s">
        <v>198</v>
      </c>
      <c r="L3584" s="16">
        <v>100</v>
      </c>
      <c r="M3584" s="16"/>
      <c r="N3584" s="16">
        <v>0</v>
      </c>
      <c r="O3584" s="16"/>
      <c r="P3584" s="18"/>
      <c r="Q3584" s="14"/>
      <c r="R3584" s="18">
        <v>0</v>
      </c>
      <c r="S3584" s="16"/>
      <c r="T3584" s="18">
        <f t="shared" si="1019"/>
        <v>33017.4</v>
      </c>
      <c r="U3584" s="15"/>
    </row>
    <row r="3585" spans="1:21" ht="16.8" customHeight="1" x14ac:dyDescent="0.35">
      <c r="A3585" s="15"/>
      <c r="B3585" s="15"/>
      <c r="C3585" s="15" t="s">
        <v>116</v>
      </c>
      <c r="D3585" s="16"/>
      <c r="E3585" s="16"/>
      <c r="F3585" s="16">
        <v>0</v>
      </c>
      <c r="G3585" s="16"/>
      <c r="H3585" s="16"/>
      <c r="I3585" s="4"/>
      <c r="J3585" s="14"/>
      <c r="K3585" s="3" t="s">
        <v>199</v>
      </c>
      <c r="L3585" s="16">
        <v>100</v>
      </c>
      <c r="M3585" s="16"/>
      <c r="N3585" s="16">
        <v>0</v>
      </c>
      <c r="O3585" s="16"/>
      <c r="P3585" s="18"/>
      <c r="Q3585" s="14"/>
      <c r="R3585" s="18">
        <v>0</v>
      </c>
      <c r="S3585" s="16"/>
      <c r="T3585" s="18">
        <f t="shared" si="1019"/>
        <v>33017.4</v>
      </c>
      <c r="U3585" s="15"/>
    </row>
    <row r="3586" spans="1:21" ht="16.8" customHeight="1" x14ac:dyDescent="0.35">
      <c r="A3586" s="15"/>
      <c r="B3586" s="15"/>
      <c r="C3586" s="15" t="s">
        <v>117</v>
      </c>
      <c r="D3586" s="16"/>
      <c r="E3586" s="16"/>
      <c r="F3586" s="16">
        <v>0</v>
      </c>
      <c r="G3586" s="16"/>
      <c r="H3586" s="16">
        <v>0</v>
      </c>
      <c r="I3586" s="4"/>
      <c r="J3586" s="14"/>
      <c r="K3586" s="16"/>
      <c r="L3586" s="16">
        <v>0</v>
      </c>
      <c r="M3586" s="16"/>
      <c r="N3586" s="16">
        <v>0</v>
      </c>
      <c r="O3586" s="16"/>
      <c r="P3586" s="18"/>
      <c r="Q3586" s="14"/>
      <c r="R3586" s="18">
        <v>0</v>
      </c>
      <c r="S3586" s="16"/>
      <c r="T3586" s="18">
        <f t="shared" si="1019"/>
        <v>33017.4</v>
      </c>
      <c r="U3586" s="15"/>
    </row>
    <row r="3587" spans="1:21" ht="16.8" customHeight="1" x14ac:dyDescent="0.35">
      <c r="A3587" s="15"/>
      <c r="B3587" s="15"/>
      <c r="C3587" s="15" t="s">
        <v>116</v>
      </c>
      <c r="D3587" s="16"/>
      <c r="E3587" s="16"/>
      <c r="F3587" s="16">
        <v>0</v>
      </c>
      <c r="G3587" s="16"/>
      <c r="H3587" s="16"/>
      <c r="I3587" s="4"/>
      <c r="J3587" s="14"/>
      <c r="K3587" s="16" t="s">
        <v>118</v>
      </c>
      <c r="L3587" s="16">
        <v>-9</v>
      </c>
      <c r="M3587" s="16"/>
      <c r="N3587" s="16">
        <v>0</v>
      </c>
      <c r="O3587" s="16"/>
      <c r="P3587" s="18"/>
      <c r="Q3587" s="14"/>
      <c r="R3587" s="18">
        <v>0</v>
      </c>
      <c r="S3587" s="16"/>
      <c r="T3587" s="18">
        <f t="shared" si="1019"/>
        <v>33017.4</v>
      </c>
      <c r="U3587" s="15"/>
    </row>
    <row r="3588" spans="1:21" ht="16.8" customHeight="1" x14ac:dyDescent="0.35">
      <c r="A3588" s="15"/>
      <c r="B3588" s="15"/>
      <c r="C3588" s="15" t="s">
        <v>116</v>
      </c>
      <c r="D3588" s="16"/>
      <c r="E3588" s="16"/>
      <c r="F3588" s="16">
        <v>0</v>
      </c>
      <c r="G3588" s="16">
        <v>0</v>
      </c>
      <c r="H3588" s="16"/>
      <c r="I3588" s="4"/>
      <c r="J3588" s="14"/>
      <c r="K3588" s="17" t="s">
        <v>68</v>
      </c>
      <c r="L3588" s="51">
        <f>AI3597</f>
        <v>0</v>
      </c>
      <c r="M3588" s="16"/>
      <c r="N3588" s="16"/>
      <c r="O3588" s="16"/>
      <c r="P3588" s="18"/>
      <c r="Q3588" s="14"/>
      <c r="R3588" s="18">
        <v>0</v>
      </c>
      <c r="S3588" s="16"/>
      <c r="T3588" s="18">
        <f t="shared" si="1019"/>
        <v>33017.4</v>
      </c>
      <c r="U3588" s="15"/>
    </row>
    <row r="3589" spans="1:21" ht="16.8" customHeight="1" x14ac:dyDescent="0.35">
      <c r="A3589" s="15"/>
      <c r="B3589" s="15"/>
      <c r="C3589" s="68" t="s">
        <v>116</v>
      </c>
      <c r="D3589" s="16"/>
      <c r="E3589" s="16"/>
      <c r="F3589" s="16">
        <v>0</v>
      </c>
      <c r="G3589" s="16"/>
      <c r="H3589" s="16"/>
      <c r="I3589" s="4"/>
      <c r="J3589" s="14"/>
      <c r="K3589" s="17" t="s">
        <v>119</v>
      </c>
      <c r="L3589" s="16">
        <f>SUM(L3576:L3588)</f>
        <v>2494.0700000000002</v>
      </c>
      <c r="M3589" s="16"/>
      <c r="N3589" s="16"/>
      <c r="O3589" s="16"/>
      <c r="P3589" s="18"/>
      <c r="Q3589" s="14"/>
      <c r="R3589" s="18">
        <v>0</v>
      </c>
      <c r="S3589" s="16"/>
      <c r="T3589" s="18">
        <f t="shared" si="1019"/>
        <v>33017.4</v>
      </c>
      <c r="U3589" s="15"/>
    </row>
    <row r="3590" spans="1:21" ht="16.8" customHeight="1" x14ac:dyDescent="0.35">
      <c r="A3590" s="15"/>
      <c r="B3590" s="15"/>
      <c r="C3590" s="15"/>
      <c r="D3590" s="16"/>
      <c r="E3590" s="16"/>
      <c r="F3590" s="16">
        <v>0</v>
      </c>
      <c r="G3590" s="16"/>
      <c r="H3590" s="16"/>
      <c r="I3590" s="4"/>
      <c r="J3590" s="14"/>
      <c r="K3590" s="17" t="s">
        <v>93</v>
      </c>
      <c r="L3590" s="16">
        <f>SUM(N3577:N3590)</f>
        <v>735.03</v>
      </c>
      <c r="M3590" s="44"/>
      <c r="N3590" s="16"/>
      <c r="O3590" s="16"/>
      <c r="P3590" s="18"/>
      <c r="Q3590" s="14"/>
      <c r="R3590" s="18">
        <v>0</v>
      </c>
      <c r="S3590" s="16"/>
      <c r="T3590" s="18">
        <f t="shared" si="1019"/>
        <v>33017.4</v>
      </c>
      <c r="U3590" s="15"/>
    </row>
    <row r="3591" spans="1:21" ht="16.8" customHeight="1" x14ac:dyDescent="0.35">
      <c r="A3591" s="15"/>
      <c r="B3591" s="15"/>
      <c r="C3591" s="47" t="s">
        <v>120</v>
      </c>
      <c r="D3591" s="16"/>
      <c r="E3591" s="16"/>
      <c r="F3591" s="16">
        <v>0</v>
      </c>
      <c r="G3591" s="52">
        <v>0</v>
      </c>
      <c r="H3591" s="16"/>
      <c r="I3591" s="4"/>
      <c r="J3591" s="14"/>
      <c r="K3591" s="53">
        <f>A3540</f>
        <v>45365</v>
      </c>
      <c r="L3591" s="54">
        <v>0</v>
      </c>
      <c r="M3591" s="3"/>
      <c r="N3591" s="3"/>
      <c r="O3591" s="16"/>
      <c r="P3591" s="18"/>
      <c r="Q3591" s="14"/>
      <c r="R3591" s="18"/>
      <c r="S3591" s="16"/>
      <c r="T3591" s="18">
        <f t="shared" si="1019"/>
        <v>33017.4</v>
      </c>
      <c r="U3591" s="15"/>
    </row>
    <row r="3592" spans="1:21" ht="16.8" customHeight="1" x14ac:dyDescent="0.35">
      <c r="A3592" s="15"/>
      <c r="B3592" s="15"/>
      <c r="C3592" s="15" t="s">
        <v>121</v>
      </c>
      <c r="D3592" s="16"/>
      <c r="E3592" s="16">
        <v>0</v>
      </c>
      <c r="F3592" s="16">
        <v>0</v>
      </c>
      <c r="G3592" s="16">
        <v>0</v>
      </c>
      <c r="H3592" s="16"/>
      <c r="I3592" s="4"/>
      <c r="J3592" s="14"/>
      <c r="K3592" s="74"/>
      <c r="L3592" s="75"/>
      <c r="M3592" s="75"/>
      <c r="N3592" s="75"/>
      <c r="O3592" s="16"/>
      <c r="P3592" s="18"/>
      <c r="Q3592" s="14"/>
      <c r="R3592" s="18"/>
      <c r="S3592" s="16">
        <f>G3592</f>
        <v>0</v>
      </c>
      <c r="T3592" s="18">
        <f t="shared" si="1019"/>
        <v>33017.4</v>
      </c>
      <c r="U3592" s="15" t="str">
        <f>C3592</f>
        <v>Spese manutenzione auto</v>
      </c>
    </row>
    <row r="3593" spans="1:21" ht="16.8" customHeight="1" x14ac:dyDescent="0.35">
      <c r="A3593" s="15"/>
      <c r="B3593" s="15"/>
      <c r="C3593" s="15" t="s">
        <v>122</v>
      </c>
      <c r="D3593" s="16">
        <v>0</v>
      </c>
      <c r="E3593" s="16"/>
      <c r="F3593" s="16">
        <v>0</v>
      </c>
      <c r="G3593" s="16">
        <v>0</v>
      </c>
      <c r="H3593" s="16"/>
      <c r="I3593" s="4"/>
      <c r="J3593" s="14"/>
      <c r="K3593" s="17"/>
      <c r="L3593" s="16">
        <v>0</v>
      </c>
      <c r="M3593" s="16"/>
      <c r="N3593" s="16"/>
      <c r="O3593" s="16"/>
      <c r="P3593" s="18"/>
      <c r="Q3593" s="14"/>
      <c r="R3593" s="18"/>
      <c r="S3593" s="16">
        <f>G3593</f>
        <v>0</v>
      </c>
      <c r="T3593" s="18">
        <f t="shared" si="1019"/>
        <v>33017.4</v>
      </c>
      <c r="U3593" s="15" t="str">
        <f>C3593</f>
        <v>Spese alberghi etc</v>
      </c>
    </row>
    <row r="3594" spans="1:21" ht="16.8" customHeight="1" x14ac:dyDescent="0.35">
      <c r="A3594" s="15"/>
      <c r="B3594" s="15"/>
      <c r="C3594" s="15"/>
      <c r="D3594" s="16"/>
      <c r="E3594" s="16">
        <v>0</v>
      </c>
      <c r="F3594" s="16"/>
      <c r="G3594" s="16">
        <v>0</v>
      </c>
      <c r="H3594" s="16"/>
      <c r="I3594" s="4"/>
      <c r="J3594" s="14"/>
      <c r="K3594" s="6" t="s">
        <v>123</v>
      </c>
      <c r="L3594" s="3">
        <f>SUM(L3574:L3588)+N3573+L3590+L3591</f>
        <v>36246.5</v>
      </c>
      <c r="M3594" s="3">
        <v>64606.3</v>
      </c>
      <c r="N3594" s="16"/>
      <c r="O3594" s="16"/>
      <c r="P3594" s="18"/>
      <c r="Q3594" s="14"/>
      <c r="R3594" s="18"/>
      <c r="S3594" s="16">
        <v>0</v>
      </c>
      <c r="T3594" s="18">
        <f t="shared" si="1019"/>
        <v>33017.4</v>
      </c>
      <c r="U3594" s="15"/>
    </row>
    <row r="3595" spans="1:21" ht="16.8" customHeight="1" x14ac:dyDescent="0.35">
      <c r="A3595" s="15"/>
      <c r="B3595" s="15"/>
      <c r="C3595" s="15"/>
      <c r="D3595" s="16"/>
      <c r="E3595" s="16">
        <v>0</v>
      </c>
      <c r="F3595" s="16"/>
      <c r="G3595" s="16">
        <v>0</v>
      </c>
      <c r="H3595" s="16"/>
      <c r="I3595" s="4"/>
      <c r="J3595" s="14"/>
      <c r="K3595" s="6" t="s">
        <v>124</v>
      </c>
      <c r="L3595" s="3">
        <f>L3594-M3594</f>
        <v>-28359.800000000003</v>
      </c>
      <c r="M3595" s="16"/>
      <c r="N3595" s="16"/>
      <c r="O3595" s="16"/>
      <c r="P3595" s="18"/>
      <c r="Q3595" s="14"/>
      <c r="R3595" s="18"/>
      <c r="S3595" s="16">
        <v>0</v>
      </c>
      <c r="T3595" s="18">
        <f t="shared" si="1019"/>
        <v>33017.4</v>
      </c>
      <c r="U3595" s="15"/>
    </row>
    <row r="3596" spans="1:21" ht="16.8" customHeight="1" x14ac:dyDescent="0.35">
      <c r="A3596" s="15"/>
      <c r="B3596" s="15"/>
      <c r="C3596" s="15"/>
      <c r="D3596" s="16"/>
      <c r="E3596" s="16"/>
      <c r="F3596" s="16"/>
      <c r="G3596" s="16">
        <v>0</v>
      </c>
      <c r="H3596" s="16"/>
      <c r="I3596" s="4"/>
      <c r="J3596" s="14"/>
      <c r="K3596" s="6" t="s">
        <v>35</v>
      </c>
      <c r="L3596" s="55">
        <f>D3597+E3597+A3597+B3597+B3544</f>
        <v>238200.22</v>
      </c>
      <c r="M3596" s="16"/>
      <c r="N3596" s="16"/>
      <c r="O3596" s="56"/>
      <c r="P3596" s="18"/>
      <c r="Q3596" s="14"/>
      <c r="R3596" s="18"/>
      <c r="S3596" s="16"/>
      <c r="T3596" s="18">
        <f t="shared" si="1019"/>
        <v>33017.4</v>
      </c>
      <c r="U3596" s="15"/>
    </row>
    <row r="3597" spans="1:21" ht="16.8" customHeight="1" x14ac:dyDescent="0.35">
      <c r="A3597" s="57">
        <v>66363.73</v>
      </c>
      <c r="B3597" s="44">
        <v>5553.86</v>
      </c>
      <c r="C3597" s="57" t="s">
        <v>127</v>
      </c>
      <c r="D3597" s="44">
        <v>163460.13</v>
      </c>
      <c r="E3597" s="44">
        <v>44.79</v>
      </c>
      <c r="F3597" s="44">
        <f>D3546</f>
        <v>0</v>
      </c>
      <c r="G3597" s="44">
        <f>D3543</f>
        <v>0</v>
      </c>
      <c r="H3597" s="44"/>
      <c r="I3597" s="4"/>
      <c r="J3597" s="58"/>
      <c r="K3597" s="6" t="s">
        <v>128</v>
      </c>
      <c r="L3597" s="3">
        <f>L3595-L3596</f>
        <v>-266560.02</v>
      </c>
      <c r="M3597" s="27"/>
      <c r="N3597" s="27">
        <v>0</v>
      </c>
      <c r="O3597" s="44">
        <v>0</v>
      </c>
      <c r="P3597" s="18"/>
      <c r="Q3597" s="58"/>
      <c r="R3597" s="59"/>
      <c r="S3597" s="44"/>
      <c r="T3597" s="59">
        <f t="shared" si="1019"/>
        <v>33017.4</v>
      </c>
      <c r="U3597" s="57"/>
    </row>
    <row r="3600" spans="1:21" ht="16.8" customHeight="1" x14ac:dyDescent="0.35">
      <c r="A3600" s="2" t="s">
        <v>0</v>
      </c>
      <c r="B3600" s="2"/>
      <c r="C3600" s="2" t="s">
        <v>2</v>
      </c>
      <c r="D3600" s="3" t="s">
        <v>3</v>
      </c>
      <c r="E3600" s="3" t="s">
        <v>4</v>
      </c>
      <c r="F3600" s="3" t="s">
        <v>5</v>
      </c>
      <c r="G3600" s="3" t="s">
        <v>6</v>
      </c>
      <c r="H3600" s="102" t="s">
        <v>24</v>
      </c>
      <c r="I3600" s="4"/>
      <c r="J3600" s="5" t="s">
        <v>0</v>
      </c>
      <c r="K3600" s="6" t="s">
        <v>2</v>
      </c>
      <c r="L3600" s="3" t="s">
        <v>8</v>
      </c>
      <c r="M3600" s="3" t="s">
        <v>9</v>
      </c>
      <c r="N3600" s="3" t="s">
        <v>10</v>
      </c>
      <c r="O3600" s="3" t="s">
        <v>11</v>
      </c>
      <c r="P3600" s="3" t="s">
        <v>12</v>
      </c>
      <c r="Q3600" s="5" t="s">
        <v>0</v>
      </c>
      <c r="R3600" s="3" t="s">
        <v>8</v>
      </c>
      <c r="S3600" s="3" t="s">
        <v>9</v>
      </c>
      <c r="T3600" s="3" t="s">
        <v>13</v>
      </c>
      <c r="U3600" s="2" t="s">
        <v>14</v>
      </c>
    </row>
    <row r="3601" spans="1:21" ht="16.8" customHeight="1" x14ac:dyDescent="0.35">
      <c r="A3601" s="14">
        <v>45366</v>
      </c>
      <c r="B3601" s="15"/>
      <c r="C3601" s="15" t="s">
        <v>131</v>
      </c>
      <c r="D3601" s="16">
        <v>19146.330000000002</v>
      </c>
      <c r="E3601" s="16">
        <v>0</v>
      </c>
      <c r="F3601" s="16"/>
      <c r="G3601" s="16"/>
      <c r="H3601" s="103"/>
      <c r="I3601" s="4"/>
      <c r="J3601" s="14">
        <f>A3601</f>
        <v>45366</v>
      </c>
      <c r="K3601" s="17" t="s">
        <v>24</v>
      </c>
      <c r="L3601" s="16">
        <f>D3604+D3607+D3605+D3608</f>
        <v>4070.38</v>
      </c>
      <c r="M3601" s="16"/>
      <c r="N3601" s="16">
        <f>L3601+L3602-M3602</f>
        <v>4070.38</v>
      </c>
      <c r="O3601" s="80">
        <f>D3604+D3607+D3605-E3605-E3604+O3540</f>
        <v>3658.52</v>
      </c>
      <c r="P3601" s="18"/>
      <c r="Q3601" s="14">
        <f>J3601</f>
        <v>45366</v>
      </c>
      <c r="R3601" s="18"/>
      <c r="S3601" s="16"/>
      <c r="T3601" s="18">
        <f>T3597</f>
        <v>33017.4</v>
      </c>
      <c r="U3601" s="15"/>
    </row>
    <row r="3602" spans="1:21" ht="16.8" customHeight="1" x14ac:dyDescent="0.35">
      <c r="A3602" s="15"/>
      <c r="B3602" s="15"/>
      <c r="C3602" s="15" t="s">
        <v>132</v>
      </c>
      <c r="D3602" s="16">
        <v>89</v>
      </c>
      <c r="E3602" s="16"/>
      <c r="F3602" s="16"/>
      <c r="G3602" s="16"/>
      <c r="H3602" s="103" t="s">
        <v>34</v>
      </c>
      <c r="I3602" s="4"/>
      <c r="J3602" s="14"/>
      <c r="K3602" s="17" t="s">
        <v>30</v>
      </c>
      <c r="L3602" s="73">
        <v>0</v>
      </c>
      <c r="M3602" s="16">
        <f>E3605</f>
        <v>0</v>
      </c>
      <c r="N3602" s="16"/>
      <c r="O3602" s="16"/>
      <c r="P3602" s="70"/>
      <c r="Q3602" s="14"/>
      <c r="R3602" s="18"/>
      <c r="S3602" s="16"/>
      <c r="T3602" s="18">
        <f t="shared" ref="T3602:T3633" si="1020">(R3602-S3602)+T3601</f>
        <v>33017.4</v>
      </c>
      <c r="U3602" s="15"/>
    </row>
    <row r="3603" spans="1:21" ht="16.8" customHeight="1" x14ac:dyDescent="0.35">
      <c r="A3603" s="15"/>
      <c r="B3603" s="15"/>
      <c r="C3603" s="15" t="s">
        <v>133</v>
      </c>
      <c r="D3603" s="16">
        <v>5413.8</v>
      </c>
      <c r="E3603" s="16">
        <v>431.52</v>
      </c>
      <c r="F3603" s="16"/>
      <c r="G3603" s="16"/>
      <c r="H3603" s="103">
        <f>D3604</f>
        <v>2696.98</v>
      </c>
      <c r="I3603" s="4"/>
      <c r="J3603" s="14"/>
      <c r="K3603" s="17" t="s">
        <v>35</v>
      </c>
      <c r="L3603" s="16">
        <f>D3601+D3602+D3603+D3606-D3604-D3605-D3607-D3608-E3603-E3601+B3604</f>
        <v>21764.73</v>
      </c>
      <c r="M3603" s="16">
        <v>0</v>
      </c>
      <c r="N3603" s="16"/>
      <c r="O3603" s="16">
        <v>0</v>
      </c>
      <c r="P3603" s="18"/>
      <c r="Q3603" s="14"/>
      <c r="R3603" s="18"/>
      <c r="S3603" s="16"/>
      <c r="T3603" s="18">
        <f t="shared" si="1020"/>
        <v>33017.4</v>
      </c>
      <c r="U3603" s="15"/>
    </row>
    <row r="3604" spans="1:21" ht="16.8" customHeight="1" x14ac:dyDescent="0.35">
      <c r="A3604" s="15"/>
      <c r="B3604" s="15"/>
      <c r="C3604" s="15" t="s">
        <v>134</v>
      </c>
      <c r="D3604" s="16">
        <v>2696.98</v>
      </c>
      <c r="E3604" s="16"/>
      <c r="F3604" s="16"/>
      <c r="G3604" s="16"/>
      <c r="H3604" s="103" t="s">
        <v>40</v>
      </c>
      <c r="I3604" s="4"/>
      <c r="J3604" s="14"/>
      <c r="K3604" s="17" t="str">
        <f>C3643</f>
        <v>TASSE</v>
      </c>
      <c r="L3604" s="16"/>
      <c r="M3604" s="16">
        <f>10*(L3601+L3602-M3602)/100</f>
        <v>407.03800000000001</v>
      </c>
      <c r="N3604" s="16">
        <f>G3643</f>
        <v>0</v>
      </c>
      <c r="O3604" s="16">
        <f t="shared" ref="O3604:O3623" si="1021">O3543+M3604-N3604</f>
        <v>19275.938000000002</v>
      </c>
      <c r="P3604" s="18">
        <f t="shared" ref="P3604:P3623" si="1022">P3543+M3604</f>
        <v>407.03800000000001</v>
      </c>
      <c r="Q3604" s="14"/>
      <c r="R3604" s="18"/>
      <c r="S3604" s="16"/>
      <c r="T3604" s="18">
        <f t="shared" si="1020"/>
        <v>33017.4</v>
      </c>
      <c r="U3604" s="15"/>
    </row>
    <row r="3605" spans="1:21" ht="16.8" customHeight="1" x14ac:dyDescent="0.35">
      <c r="A3605" s="15"/>
      <c r="B3605" s="16">
        <f>B3604+B3544</f>
        <v>2777.71</v>
      </c>
      <c r="C3605" s="15" t="s">
        <v>135</v>
      </c>
      <c r="D3605" s="16">
        <v>937.81</v>
      </c>
      <c r="E3605" s="16">
        <v>0</v>
      </c>
      <c r="F3605" s="16"/>
      <c r="G3605" s="16"/>
      <c r="H3605" s="103">
        <v>912.51</v>
      </c>
      <c r="I3605" s="4"/>
      <c r="J3605" s="14"/>
      <c r="K3605" s="17" t="str">
        <f>C3613</f>
        <v>TOT. PAG. PRODUTTORI</v>
      </c>
      <c r="L3605" s="16"/>
      <c r="M3605" s="16">
        <f>8.37*(L3601+L3602-M3602)/100</f>
        <v>340.69080600000001</v>
      </c>
      <c r="N3605" s="16">
        <f>D3613</f>
        <v>0</v>
      </c>
      <c r="O3605" s="16">
        <f t="shared" si="1021"/>
        <v>-17401.089194</v>
      </c>
      <c r="P3605" s="18">
        <f t="shared" si="1022"/>
        <v>340.69080600000001</v>
      </c>
      <c r="Q3605" s="14"/>
      <c r="R3605" s="18"/>
      <c r="S3605" s="16"/>
      <c r="T3605" s="18">
        <f t="shared" si="1020"/>
        <v>33017.4</v>
      </c>
      <c r="U3605" s="15"/>
    </row>
    <row r="3606" spans="1:21" ht="16.8" customHeight="1" x14ac:dyDescent="0.35">
      <c r="A3606" s="15"/>
      <c r="B3606" s="15"/>
      <c r="C3606" s="15" t="s">
        <v>136</v>
      </c>
      <c r="D3606" s="16">
        <v>1617.5</v>
      </c>
      <c r="E3606" s="16">
        <v>0</v>
      </c>
      <c r="F3606" s="16"/>
      <c r="G3606" s="16"/>
      <c r="H3606" s="103" t="s">
        <v>44</v>
      </c>
      <c r="I3606" s="4"/>
      <c r="J3606" s="14"/>
      <c r="K3606" s="15" t="str">
        <f>C3630</f>
        <v>TOT. PAG. IMPIEGATE</v>
      </c>
      <c r="L3606" s="16"/>
      <c r="M3606" s="16">
        <f>15.35*(L3601+L3602-M3602)/100</f>
        <v>624.80332999999996</v>
      </c>
      <c r="N3606" s="16">
        <f>D3630</f>
        <v>0</v>
      </c>
      <c r="O3606" s="16">
        <f t="shared" si="1021"/>
        <v>-6099.18667</v>
      </c>
      <c r="P3606" s="18">
        <f t="shared" si="1022"/>
        <v>624.80332999999996</v>
      </c>
      <c r="Q3606" s="14"/>
      <c r="R3606" s="18"/>
      <c r="S3606" s="16"/>
      <c r="T3606" s="18">
        <f t="shared" si="1020"/>
        <v>33017.4</v>
      </c>
      <c r="U3606" s="15"/>
    </row>
    <row r="3607" spans="1:21" ht="16.8" customHeight="1" x14ac:dyDescent="0.35">
      <c r="A3607" s="15"/>
      <c r="B3607" s="15" t="s">
        <v>42</v>
      </c>
      <c r="C3607" s="15" t="s">
        <v>137</v>
      </c>
      <c r="D3607" s="16">
        <v>23.73</v>
      </c>
      <c r="E3607" s="16">
        <v>0</v>
      </c>
      <c r="F3607" s="16"/>
      <c r="G3607" s="16"/>
      <c r="H3607" s="103">
        <f>D3607</f>
        <v>23.73</v>
      </c>
      <c r="I3607" s="4"/>
      <c r="J3607" s="14"/>
      <c r="K3607" s="15" t="s">
        <v>45</v>
      </c>
      <c r="L3607" s="16"/>
      <c r="M3607" s="16">
        <f>2.6*(L3601+L3602-M3602)/100</f>
        <v>105.82988000000002</v>
      </c>
      <c r="N3607" s="16">
        <f>D3618</f>
        <v>0</v>
      </c>
      <c r="O3607" s="16">
        <f t="shared" si="1021"/>
        <v>5097.02988</v>
      </c>
      <c r="P3607" s="18">
        <f t="shared" si="1022"/>
        <v>105.82988000000002</v>
      </c>
      <c r="Q3607" s="14"/>
      <c r="R3607" s="18"/>
      <c r="S3607" s="16"/>
      <c r="T3607" s="18">
        <f t="shared" si="1020"/>
        <v>33017.4</v>
      </c>
      <c r="U3607" s="15"/>
    </row>
    <row r="3608" spans="1:21" ht="16.8" customHeight="1" x14ac:dyDescent="0.35">
      <c r="A3608" s="15"/>
      <c r="B3608" s="15"/>
      <c r="C3608" s="15" t="s">
        <v>138</v>
      </c>
      <c r="D3608" s="16">
        <v>411.86</v>
      </c>
      <c r="E3608" s="16"/>
      <c r="F3608" s="16"/>
      <c r="G3608" s="16">
        <v>0</v>
      </c>
      <c r="H3608" s="103" t="s">
        <v>49</v>
      </c>
      <c r="I3608" s="4"/>
      <c r="J3608" s="14"/>
      <c r="K3608" s="15" t="s">
        <v>47</v>
      </c>
      <c r="L3608" s="16"/>
      <c r="M3608" s="16">
        <f>2.6*(L3601+L3602-M3602)/100</f>
        <v>105.82988000000002</v>
      </c>
      <c r="N3608" s="16">
        <f>G3619+H3619</f>
        <v>0</v>
      </c>
      <c r="O3608" s="16">
        <f t="shared" si="1021"/>
        <v>4931.5398800000003</v>
      </c>
      <c r="P3608" s="18">
        <f t="shared" si="1022"/>
        <v>105.82988000000002</v>
      </c>
      <c r="Q3608" s="14"/>
      <c r="R3608" s="18"/>
      <c r="S3608" s="16">
        <v>0</v>
      </c>
      <c r="T3608" s="18">
        <f t="shared" si="1020"/>
        <v>33017.4</v>
      </c>
      <c r="U3608" s="15" t="str">
        <f>C3608</f>
        <v>Provv. Tutela legale</v>
      </c>
    </row>
    <row r="3609" spans="1:21" ht="16.8" customHeight="1" x14ac:dyDescent="0.35">
      <c r="A3609" s="15"/>
      <c r="B3609" s="15"/>
      <c r="C3609" s="15" t="s">
        <v>139</v>
      </c>
      <c r="D3609" s="16"/>
      <c r="E3609" s="16"/>
      <c r="F3609" s="16"/>
      <c r="G3609" s="16">
        <v>0</v>
      </c>
      <c r="H3609" s="103">
        <f>D3608</f>
        <v>411.86</v>
      </c>
      <c r="I3609" s="4"/>
      <c r="J3609" s="14"/>
      <c r="K3609" s="15" t="s">
        <v>50</v>
      </c>
      <c r="L3609" s="16"/>
      <c r="M3609" s="16">
        <f>0.46*(L3601+L3602-M3602)/100</f>
        <v>18.723748000000001</v>
      </c>
      <c r="N3609" s="16">
        <f>G3623</f>
        <v>0</v>
      </c>
      <c r="O3609" s="16">
        <f t="shared" si="1021"/>
        <v>901.78374799999995</v>
      </c>
      <c r="P3609" s="18">
        <f t="shared" si="1022"/>
        <v>18.723748000000001</v>
      </c>
      <c r="Q3609" s="14"/>
      <c r="R3609" s="18"/>
      <c r="S3609" s="16">
        <v>0</v>
      </c>
      <c r="T3609" s="18">
        <f t="shared" si="1020"/>
        <v>33017.4</v>
      </c>
      <c r="U3609" s="15" t="str">
        <f>C3609</f>
        <v xml:space="preserve">PAG. PROVV. MARTINA MESE DI </v>
      </c>
    </row>
    <row r="3610" spans="1:21" ht="16.8" customHeight="1" x14ac:dyDescent="0.35">
      <c r="A3610" s="15"/>
      <c r="B3610" s="15"/>
      <c r="C3610" s="15" t="s">
        <v>140</v>
      </c>
      <c r="D3610" s="16"/>
      <c r="E3610" s="16"/>
      <c r="F3610" s="16"/>
      <c r="G3610" s="16">
        <v>0</v>
      </c>
      <c r="H3610" s="103"/>
      <c r="I3610" s="4"/>
      <c r="J3610" s="14"/>
      <c r="K3610" s="15" t="s">
        <v>52</v>
      </c>
      <c r="L3610" s="16"/>
      <c r="M3610" s="16">
        <f>0.28*(L3601+L3602-M3602)/100</f>
        <v>11.397064</v>
      </c>
      <c r="N3610" s="16">
        <f>D3633</f>
        <v>0</v>
      </c>
      <c r="O3610" s="16">
        <f t="shared" si="1021"/>
        <v>548.90706399999999</v>
      </c>
      <c r="P3610" s="18">
        <f t="shared" si="1022"/>
        <v>11.397064</v>
      </c>
      <c r="Q3610" s="14"/>
      <c r="R3610" s="18"/>
      <c r="S3610" s="16">
        <v>0</v>
      </c>
      <c r="T3610" s="18">
        <f t="shared" si="1020"/>
        <v>33017.4</v>
      </c>
      <c r="U3610" s="15" t="str">
        <f>C3610</f>
        <v>PAG. PROVV. SANTORO MESE DI</v>
      </c>
    </row>
    <row r="3611" spans="1:21" ht="16.8" customHeight="1" x14ac:dyDescent="0.35">
      <c r="A3611" s="15"/>
      <c r="B3611" s="15"/>
      <c r="C3611" s="15" t="s">
        <v>53</v>
      </c>
      <c r="D3611" s="16"/>
      <c r="E3611" s="16"/>
      <c r="F3611" s="16"/>
      <c r="G3611" s="16">
        <v>0</v>
      </c>
      <c r="H3611" s="103"/>
      <c r="I3611" s="4"/>
      <c r="J3611" s="14"/>
      <c r="K3611" s="15" t="str">
        <f>C3621</f>
        <v>Materiale pulizia</v>
      </c>
      <c r="L3611" s="16"/>
      <c r="M3611" s="16">
        <f>0.28*(L3601+L3602-M3602)/100</f>
        <v>11.397064</v>
      </c>
      <c r="N3611" s="16">
        <f>G3621</f>
        <v>0</v>
      </c>
      <c r="O3611" s="16">
        <f t="shared" si="1021"/>
        <v>548.90706399999999</v>
      </c>
      <c r="P3611" s="18">
        <f t="shared" si="1022"/>
        <v>11.397064</v>
      </c>
      <c r="Q3611" s="14"/>
      <c r="R3611" s="18"/>
      <c r="S3611" s="16">
        <v>0</v>
      </c>
      <c r="T3611" s="18">
        <f t="shared" si="1020"/>
        <v>33017.4</v>
      </c>
      <c r="U3611" s="15" t="str">
        <f>C3611</f>
        <v>PAG. RITENUTA PRODUTTORI</v>
      </c>
    </row>
    <row r="3612" spans="1:21" ht="16.8" customHeight="1" x14ac:dyDescent="0.35">
      <c r="A3612" s="15"/>
      <c r="B3612" s="15"/>
      <c r="C3612" s="15" t="s">
        <v>141</v>
      </c>
      <c r="D3612" s="16"/>
      <c r="E3612" s="16"/>
      <c r="F3612" s="16"/>
      <c r="G3612" s="16">
        <v>0</v>
      </c>
      <c r="H3612" s="16"/>
      <c r="I3612" s="4"/>
      <c r="J3612" s="14"/>
      <c r="K3612" s="15" t="str">
        <f>C3624</f>
        <v>Pubblicità</v>
      </c>
      <c r="L3612" s="16"/>
      <c r="M3612" s="16">
        <f>0.28*(L3601+L3602-M3602)/100</f>
        <v>11.397064</v>
      </c>
      <c r="N3612" s="16">
        <f>G3624</f>
        <v>0</v>
      </c>
      <c r="O3612" s="16">
        <f t="shared" si="1021"/>
        <v>548.90706399999999</v>
      </c>
      <c r="P3612" s="18">
        <f t="shared" si="1022"/>
        <v>11.397064</v>
      </c>
      <c r="Q3612" s="14"/>
      <c r="R3612" s="18"/>
      <c r="S3612" s="16">
        <v>0</v>
      </c>
      <c r="T3612" s="18">
        <f t="shared" si="1020"/>
        <v>33017.4</v>
      </c>
      <c r="U3612" s="15" t="str">
        <f>C3612</f>
        <v>PAG. PRODUTTORI</v>
      </c>
    </row>
    <row r="3613" spans="1:21" ht="16.8" customHeight="1" x14ac:dyDescent="0.35">
      <c r="A3613" s="15"/>
      <c r="B3613" s="15"/>
      <c r="C3613" s="15" t="s">
        <v>55</v>
      </c>
      <c r="D3613" s="16">
        <f>SUM(G3605:G3612)+E3608+E3609+E3610+E3611+E3612</f>
        <v>0</v>
      </c>
      <c r="E3613" s="16"/>
      <c r="F3613" s="16"/>
      <c r="G3613" s="16"/>
      <c r="H3613" s="16"/>
      <c r="I3613" s="4"/>
      <c r="J3613" s="14"/>
      <c r="K3613" s="15" t="str">
        <f>C3634</f>
        <v xml:space="preserve">PAG. BOLLETTA ENEL  </v>
      </c>
      <c r="L3613" s="16"/>
      <c r="M3613" s="16">
        <f>0.46*(L3601+L3602-M3602)/100</f>
        <v>18.723748000000001</v>
      </c>
      <c r="N3613" s="16">
        <f>G3634</f>
        <v>0</v>
      </c>
      <c r="O3613" s="16">
        <f t="shared" si="1021"/>
        <v>901.78374799999995</v>
      </c>
      <c r="P3613" s="18">
        <f t="shared" si="1022"/>
        <v>18.723748000000001</v>
      </c>
      <c r="Q3613" s="14"/>
      <c r="R3613" s="18"/>
      <c r="S3613" s="16">
        <v>0</v>
      </c>
      <c r="T3613" s="18">
        <f t="shared" si="1020"/>
        <v>33017.4</v>
      </c>
      <c r="U3613" s="15"/>
    </row>
    <row r="3614" spans="1:21" ht="16.8" customHeight="1" x14ac:dyDescent="0.35">
      <c r="A3614" s="15"/>
      <c r="B3614" s="15"/>
      <c r="C3614" s="15" t="s">
        <v>56</v>
      </c>
      <c r="D3614" s="16"/>
      <c r="E3614" s="16"/>
      <c r="F3614" s="16"/>
      <c r="G3614" s="16"/>
      <c r="H3614" s="16">
        <f>SUM(H3601:H3613)</f>
        <v>4045.08</v>
      </c>
      <c r="I3614" s="4"/>
      <c r="J3614" s="14"/>
      <c r="K3614" s="15" t="str">
        <f>C3635</f>
        <v>PAG. AFFITTO RHO VERBANO IMM.RE</v>
      </c>
      <c r="L3614" s="16"/>
      <c r="M3614" s="16">
        <f>14.4*(L3601+L3602-M3602)/100</f>
        <v>586.13472000000002</v>
      </c>
      <c r="N3614" s="16">
        <f>G3635</f>
        <v>1500</v>
      </c>
      <c r="O3614" s="16">
        <f t="shared" si="1021"/>
        <v>7797.6847199999993</v>
      </c>
      <c r="P3614" s="18">
        <f t="shared" si="1022"/>
        <v>586.13472000000002</v>
      </c>
      <c r="Q3614" s="14"/>
      <c r="R3614" s="18"/>
      <c r="S3614" s="16">
        <v>0</v>
      </c>
      <c r="T3614" s="18">
        <f t="shared" si="1020"/>
        <v>33017.4</v>
      </c>
      <c r="U3614" s="15"/>
    </row>
    <row r="3615" spans="1:21" ht="16.8" customHeight="1" x14ac:dyDescent="0.35">
      <c r="A3615" s="15"/>
      <c r="B3615" s="15"/>
      <c r="C3615" s="15" t="s">
        <v>57</v>
      </c>
      <c r="D3615" s="16">
        <f>E3614+G3614</f>
        <v>0</v>
      </c>
      <c r="E3615" s="16"/>
      <c r="F3615" s="16"/>
      <c r="G3615" s="16"/>
      <c r="H3615" s="16"/>
      <c r="I3615" s="4"/>
      <c r="J3615" s="14"/>
      <c r="K3615" s="15" t="str">
        <f>C3636</f>
        <v>Spese condominiali</v>
      </c>
      <c r="L3615" s="16">
        <f>D3624</f>
        <v>0</v>
      </c>
      <c r="M3615" s="16">
        <f>1.4*(L3601+L3602-M3602)/100</f>
        <v>56.985320000000002</v>
      </c>
      <c r="N3615" s="16">
        <f>G3636</f>
        <v>0</v>
      </c>
      <c r="O3615" s="16">
        <f t="shared" si="1021"/>
        <v>2172.3753200000001</v>
      </c>
      <c r="P3615" s="18">
        <f t="shared" si="1022"/>
        <v>56.985320000000002</v>
      </c>
      <c r="Q3615" s="14"/>
      <c r="R3615" s="18"/>
      <c r="S3615" s="16">
        <v>0</v>
      </c>
      <c r="T3615" s="18">
        <f t="shared" si="1020"/>
        <v>33017.4</v>
      </c>
      <c r="U3615" s="15"/>
    </row>
    <row r="3616" spans="1:21" ht="16.8" customHeight="1" x14ac:dyDescent="0.35">
      <c r="A3616" s="15"/>
      <c r="B3616" s="15"/>
      <c r="C3616" s="15" t="s">
        <v>58</v>
      </c>
      <c r="D3616" s="16"/>
      <c r="E3616" s="16"/>
      <c r="F3616" s="16"/>
      <c r="G3616" s="16">
        <v>0</v>
      </c>
      <c r="H3616" s="16"/>
      <c r="I3616" s="4"/>
      <c r="J3616" s="14"/>
      <c r="K3616" s="15" t="str">
        <f>C3638</f>
        <v xml:space="preserve">RIVALSA </v>
      </c>
      <c r="L3616" s="16"/>
      <c r="M3616" s="16">
        <f>0*(L3601+L3602-M3602)/100</f>
        <v>0</v>
      </c>
      <c r="N3616" s="16">
        <f>G3638</f>
        <v>0</v>
      </c>
      <c r="O3616" s="16">
        <f t="shared" si="1021"/>
        <v>0</v>
      </c>
      <c r="P3616" s="18">
        <f t="shared" si="1022"/>
        <v>0</v>
      </c>
      <c r="Q3616" s="14"/>
      <c r="R3616" s="18"/>
      <c r="S3616" s="16">
        <v>0</v>
      </c>
      <c r="T3616" s="18">
        <f t="shared" si="1020"/>
        <v>33017.4</v>
      </c>
      <c r="U3616" s="15" t="str">
        <f t="shared" ref="U3616:U3629" si="1023">C3616</f>
        <v xml:space="preserve">Francobolli    </v>
      </c>
    </row>
    <row r="3617" spans="1:21" ht="16.8" customHeight="1" x14ac:dyDescent="0.35">
      <c r="A3617" s="15"/>
      <c r="B3617" s="15"/>
      <c r="C3617" s="15" t="s">
        <v>143</v>
      </c>
      <c r="D3617" s="16"/>
      <c r="E3617" s="16"/>
      <c r="F3617" s="16"/>
      <c r="G3617" s="16">
        <v>0</v>
      </c>
      <c r="H3617" s="16"/>
      <c r="I3617" s="4"/>
      <c r="J3617" s="14"/>
      <c r="K3617" s="15" t="str">
        <f>C3639</f>
        <v>PAG. FATT. ASCOM DIPENDENTI</v>
      </c>
      <c r="L3617" s="16"/>
      <c r="M3617" s="16">
        <f>1.86*(L3601+L3602-M3602)/100</f>
        <v>75.709068000000002</v>
      </c>
      <c r="N3617" s="16">
        <f>G3639</f>
        <v>852.6</v>
      </c>
      <c r="O3617" s="16">
        <f t="shared" si="1021"/>
        <v>2042.2190680000003</v>
      </c>
      <c r="P3617" s="18">
        <f t="shared" si="1022"/>
        <v>75.709068000000002</v>
      </c>
      <c r="Q3617" s="14"/>
      <c r="R3617" s="18"/>
      <c r="S3617" s="16">
        <f>G3617</f>
        <v>0</v>
      </c>
      <c r="T3617" s="18">
        <f t="shared" si="1020"/>
        <v>33017.4</v>
      </c>
      <c r="U3617" s="15" t="str">
        <f t="shared" si="1023"/>
        <v xml:space="preserve">PAG. FATT. SOMMESE PETROLI </v>
      </c>
    </row>
    <row r="3618" spans="1:21" ht="16.8" customHeight="1" x14ac:dyDescent="0.35">
      <c r="A3618" s="15"/>
      <c r="B3618" s="15"/>
      <c r="C3618" s="15" t="s">
        <v>60</v>
      </c>
      <c r="D3618" s="16">
        <f>SUM(G3617:G3618)</f>
        <v>0</v>
      </c>
      <c r="E3618" s="16">
        <v>0</v>
      </c>
      <c r="F3618" s="16"/>
      <c r="G3618" s="16">
        <v>0</v>
      </c>
      <c r="H3618" s="16"/>
      <c r="I3618" s="4"/>
      <c r="J3618" s="14"/>
      <c r="K3618" s="15" t="str">
        <f>C3640</f>
        <v>CASSA PREVIDENZA  AGENTI  + QUOTA GAA</v>
      </c>
      <c r="L3618" s="16">
        <v>0</v>
      </c>
      <c r="M3618" s="16">
        <f>0.7*(L3601+L3602-M3602)/100</f>
        <v>28.492660000000001</v>
      </c>
      <c r="N3618" s="16">
        <f>G3640</f>
        <v>0</v>
      </c>
      <c r="O3618" s="16">
        <f t="shared" si="1021"/>
        <v>1372.2726600000001</v>
      </c>
      <c r="P3618" s="18">
        <f t="shared" si="1022"/>
        <v>28.492660000000001</v>
      </c>
      <c r="Q3618" s="14"/>
      <c r="R3618" s="18"/>
      <c r="S3618" s="16">
        <v>0</v>
      </c>
      <c r="T3618" s="18">
        <f t="shared" si="1020"/>
        <v>33017.4</v>
      </c>
      <c r="U3618" s="15" t="str">
        <f t="shared" si="1023"/>
        <v>Benzina auto papa'</v>
      </c>
    </row>
    <row r="3619" spans="1:21" ht="16.8" customHeight="1" x14ac:dyDescent="0.35">
      <c r="A3619" s="15"/>
      <c r="B3619" s="15"/>
      <c r="C3619" s="28" t="s">
        <v>144</v>
      </c>
      <c r="D3619" s="16"/>
      <c r="E3619" s="16">
        <v>0</v>
      </c>
      <c r="F3619" s="16">
        <v>0</v>
      </c>
      <c r="G3619" s="16">
        <v>0</v>
      </c>
      <c r="H3619" s="27">
        <v>0</v>
      </c>
      <c r="I3619" s="4"/>
      <c r="J3619" s="14"/>
      <c r="K3619" s="15" t="str">
        <f>C3644</f>
        <v>RIMBORSO SPESE NOVEMBRE GIGI</v>
      </c>
      <c r="L3619" s="16">
        <v>0</v>
      </c>
      <c r="M3619" s="16">
        <f>18.82*(L3601+L3602-M3602)/100</f>
        <v>766.04551600000002</v>
      </c>
      <c r="N3619" s="16">
        <f>G3644</f>
        <v>1350</v>
      </c>
      <c r="O3619" s="16">
        <f t="shared" si="1021"/>
        <v>15028.595515999999</v>
      </c>
      <c r="P3619" s="18">
        <f t="shared" si="1022"/>
        <v>766.04551600000002</v>
      </c>
      <c r="Q3619" s="14"/>
      <c r="R3619" s="18"/>
      <c r="S3619" s="16">
        <f>G3619</f>
        <v>0</v>
      </c>
      <c r="T3619" s="18">
        <f t="shared" si="1020"/>
        <v>33017.4</v>
      </c>
      <c r="U3619" s="15" t="str">
        <f t="shared" si="1023"/>
        <v>Spese bancarie</v>
      </c>
    </row>
    <row r="3620" spans="1:21" ht="16.8" customHeight="1" x14ac:dyDescent="0.35">
      <c r="A3620" s="15"/>
      <c r="B3620" s="15"/>
      <c r="C3620" s="15"/>
      <c r="D3620" s="16"/>
      <c r="E3620" s="16"/>
      <c r="F3620" s="16"/>
      <c r="G3620" s="16">
        <v>0</v>
      </c>
      <c r="H3620" s="27">
        <v>0</v>
      </c>
      <c r="I3620" s="4"/>
      <c r="J3620" s="14"/>
      <c r="K3620" s="15" t="str">
        <f>C3645</f>
        <v>PREL.  ACC. PER AMM-. RENZO</v>
      </c>
      <c r="L3620" s="16">
        <v>0</v>
      </c>
      <c r="M3620" s="16">
        <f>18.82*(L3601+L3602-M3602)/100</f>
        <v>766.04551600000002</v>
      </c>
      <c r="N3620" s="29">
        <f>G3645</f>
        <v>0</v>
      </c>
      <c r="O3620" s="16">
        <f t="shared" si="1021"/>
        <v>24644.565515999999</v>
      </c>
      <c r="P3620" s="18">
        <f t="shared" si="1022"/>
        <v>766.04551600000002</v>
      </c>
      <c r="Q3620" s="14"/>
      <c r="R3620" s="18"/>
      <c r="S3620" s="16">
        <f>G3620</f>
        <v>0</v>
      </c>
      <c r="T3620" s="18">
        <f t="shared" si="1020"/>
        <v>33017.4</v>
      </c>
      <c r="U3620" s="15">
        <f t="shared" si="1023"/>
        <v>0</v>
      </c>
    </row>
    <row r="3621" spans="1:21" ht="16.8" customHeight="1" x14ac:dyDescent="0.35">
      <c r="A3621" s="15"/>
      <c r="B3621" s="15"/>
      <c r="C3621" s="28" t="s">
        <v>62</v>
      </c>
      <c r="D3621" s="16"/>
      <c r="E3621" s="16"/>
      <c r="F3621" s="16"/>
      <c r="G3621" s="16">
        <v>0</v>
      </c>
      <c r="H3621" s="16"/>
      <c r="I3621" s="4"/>
      <c r="J3621" s="14"/>
      <c r="K3621" s="15" t="str">
        <f>C3616</f>
        <v xml:space="preserve">Francobolli    </v>
      </c>
      <c r="L3621" s="16">
        <v>0</v>
      </c>
      <c r="M3621" s="16">
        <f>0.5*(L3601+L3602-M3602)/100</f>
        <v>20.351900000000001</v>
      </c>
      <c r="N3621" s="16">
        <f>G3616</f>
        <v>0</v>
      </c>
      <c r="O3621" s="16">
        <f t="shared" si="1021"/>
        <v>980.20190000000002</v>
      </c>
      <c r="P3621" s="18">
        <f t="shared" si="1022"/>
        <v>20.351900000000001</v>
      </c>
      <c r="Q3621" s="14"/>
      <c r="R3621" s="18"/>
      <c r="S3621" s="16">
        <v>0</v>
      </c>
      <c r="T3621" s="18">
        <f t="shared" si="1020"/>
        <v>33017.4</v>
      </c>
      <c r="U3621" s="15" t="str">
        <f t="shared" si="1023"/>
        <v>Materiale pulizia</v>
      </c>
    </row>
    <row r="3622" spans="1:21" ht="16.8" customHeight="1" x14ac:dyDescent="0.35">
      <c r="A3622" s="15"/>
      <c r="B3622" s="15"/>
      <c r="C3622" s="15" t="s">
        <v>63</v>
      </c>
      <c r="D3622" s="16"/>
      <c r="E3622" s="16"/>
      <c r="F3622" s="16"/>
      <c r="G3622" s="16">
        <v>0</v>
      </c>
      <c r="H3622" s="16"/>
      <c r="I3622" s="4"/>
      <c r="J3622" s="14"/>
      <c r="K3622" s="17" t="str">
        <f>C3622</f>
        <v xml:space="preserve">Assicurazioni </v>
      </c>
      <c r="L3622" s="16">
        <v>0</v>
      </c>
      <c r="M3622" s="16">
        <f>0.5*(L3601+L3602-M3602)/100</f>
        <v>20.351900000000001</v>
      </c>
      <c r="N3622" s="16">
        <f>G3622</f>
        <v>0</v>
      </c>
      <c r="O3622" s="16">
        <f t="shared" si="1021"/>
        <v>980.20190000000002</v>
      </c>
      <c r="P3622" s="18">
        <f t="shared" si="1022"/>
        <v>20.351900000000001</v>
      </c>
      <c r="Q3622" s="14"/>
      <c r="R3622" s="18"/>
      <c r="S3622" s="16">
        <v>0</v>
      </c>
      <c r="T3622" s="18">
        <f t="shared" si="1020"/>
        <v>33017.4</v>
      </c>
      <c r="U3622" s="15" t="str">
        <f t="shared" si="1023"/>
        <v xml:space="preserve">Assicurazioni </v>
      </c>
    </row>
    <row r="3623" spans="1:21" ht="16.8" customHeight="1" x14ac:dyDescent="0.35">
      <c r="A3623" s="15"/>
      <c r="B3623" s="15"/>
      <c r="C3623" s="15" t="s">
        <v>50</v>
      </c>
      <c r="D3623" s="16"/>
      <c r="E3623" s="16"/>
      <c r="F3623" s="16"/>
      <c r="G3623" s="16">
        <v>0</v>
      </c>
      <c r="H3623" s="16"/>
      <c r="I3623" s="4"/>
      <c r="J3623" s="14"/>
      <c r="K3623" s="17" t="s">
        <v>64</v>
      </c>
      <c r="L3623" s="16"/>
      <c r="M3623" s="16">
        <f>2.32*(L3601+L3602-M3602)/100</f>
        <v>94.432816000000003</v>
      </c>
      <c r="N3623" s="16">
        <f>H3657+H3656+G3655+G3620+G3654</f>
        <v>850</v>
      </c>
      <c r="O3623" s="16">
        <f t="shared" si="1021"/>
        <v>-148.55718400000001</v>
      </c>
      <c r="P3623" s="18">
        <f t="shared" si="1022"/>
        <v>94.432816000000003</v>
      </c>
      <c r="Q3623" s="14"/>
      <c r="R3623" s="18"/>
      <c r="S3623" s="16">
        <v>0</v>
      </c>
      <c r="T3623" s="18">
        <f t="shared" si="1020"/>
        <v>33017.4</v>
      </c>
      <c r="U3623" s="15" t="str">
        <f t="shared" si="1023"/>
        <v>Telepass</v>
      </c>
    </row>
    <row r="3624" spans="1:21" ht="16.8" customHeight="1" x14ac:dyDescent="0.35">
      <c r="A3624" s="15"/>
      <c r="B3624" s="15"/>
      <c r="C3624" s="28" t="s">
        <v>65</v>
      </c>
      <c r="D3624" s="16">
        <v>0</v>
      </c>
      <c r="E3624" s="16"/>
      <c r="F3624" s="16"/>
      <c r="G3624" s="16">
        <v>0</v>
      </c>
      <c r="H3624" s="16"/>
      <c r="I3624" s="4"/>
      <c r="J3624" s="14"/>
      <c r="K3624" s="17"/>
      <c r="L3624" s="16"/>
      <c r="M3624" s="16"/>
      <c r="N3624" s="16" t="s">
        <v>66</v>
      </c>
      <c r="O3624" s="16">
        <f>T3658+AO3658</f>
        <v>28464.800000000003</v>
      </c>
      <c r="P3624" s="18"/>
      <c r="Q3624" s="14"/>
      <c r="R3624" s="18"/>
      <c r="S3624" s="16">
        <v>0</v>
      </c>
      <c r="T3624" s="18">
        <f t="shared" si="1020"/>
        <v>33017.4</v>
      </c>
      <c r="U3624" s="15" t="str">
        <f t="shared" si="1023"/>
        <v>Pubblicità</v>
      </c>
    </row>
    <row r="3625" spans="1:21" ht="16.8" customHeight="1" x14ac:dyDescent="0.35">
      <c r="A3625" s="15"/>
      <c r="B3625" s="66"/>
      <c r="C3625" s="15" t="s">
        <v>145</v>
      </c>
      <c r="D3625" s="67"/>
      <c r="E3625" s="16">
        <v>0</v>
      </c>
      <c r="F3625" s="16"/>
      <c r="G3625" s="16">
        <v>0</v>
      </c>
      <c r="H3625" s="16"/>
      <c r="I3625" s="4"/>
      <c r="J3625" s="14"/>
      <c r="K3625" s="17" t="s">
        <v>146</v>
      </c>
      <c r="L3625" s="16"/>
      <c r="M3625" s="16">
        <v>163460.13</v>
      </c>
      <c r="N3625" s="16" t="s">
        <v>68</v>
      </c>
      <c r="O3625" s="31">
        <f>L3649</f>
        <v>0</v>
      </c>
      <c r="P3625" s="32">
        <f>SUM(P3603:P3623)</f>
        <v>4070.3800000000006</v>
      </c>
      <c r="Q3625" s="14"/>
      <c r="R3625" s="18"/>
      <c r="S3625" s="16">
        <v>0</v>
      </c>
      <c r="T3625" s="18">
        <f t="shared" si="1020"/>
        <v>33017.4</v>
      </c>
      <c r="U3625" s="15" t="str">
        <f t="shared" si="1023"/>
        <v xml:space="preserve">PAG. STIP.           MARZIA </v>
      </c>
    </row>
    <row r="3626" spans="1:21" ht="16.8" customHeight="1" x14ac:dyDescent="0.35">
      <c r="A3626" s="15"/>
      <c r="B3626" s="15"/>
      <c r="C3626" s="15" t="s">
        <v>147</v>
      </c>
      <c r="D3626" s="16"/>
      <c r="E3626" s="16">
        <v>0</v>
      </c>
      <c r="F3626" s="16"/>
      <c r="G3626" s="16">
        <v>0</v>
      </c>
      <c r="H3626" s="16"/>
      <c r="I3626" s="4"/>
      <c r="J3626" s="14"/>
      <c r="K3626" s="17" t="s">
        <v>148</v>
      </c>
      <c r="L3626" s="16"/>
      <c r="M3626" s="16">
        <v>66363.73</v>
      </c>
      <c r="N3626" s="16" t="s">
        <v>70</v>
      </c>
      <c r="O3626" s="16">
        <f>SUM(L3637:L3648)+L3651</f>
        <v>1151.5700000000002</v>
      </c>
      <c r="P3626" s="33">
        <f>SUM(O3603:O3623)</f>
        <v>64124.079999999994</v>
      </c>
      <c r="Q3626" s="14"/>
      <c r="R3626" s="18"/>
      <c r="S3626" s="16">
        <v>0</v>
      </c>
      <c r="T3626" s="18">
        <f t="shared" si="1020"/>
        <v>33017.4</v>
      </c>
      <c r="U3626" s="15" t="str">
        <f t="shared" si="1023"/>
        <v xml:space="preserve">PAG. STIP.           DEBORAH </v>
      </c>
    </row>
    <row r="3627" spans="1:21" ht="16.8" customHeight="1" x14ac:dyDescent="0.35">
      <c r="A3627" s="15"/>
      <c r="B3627" s="15"/>
      <c r="C3627" s="15" t="s">
        <v>149</v>
      </c>
      <c r="D3627" s="16"/>
      <c r="E3627" s="16">
        <v>0</v>
      </c>
      <c r="F3627" s="16"/>
      <c r="G3627" s="16">
        <v>0</v>
      </c>
      <c r="H3627" s="16"/>
      <c r="I3627" s="4"/>
      <c r="J3627" s="14"/>
      <c r="K3627" s="17"/>
      <c r="L3627" s="16"/>
      <c r="M3627" s="16"/>
      <c r="N3627" s="16" t="s">
        <v>72</v>
      </c>
      <c r="O3627" s="34">
        <f>O3566+O3567-F3642</f>
        <v>31588.9</v>
      </c>
      <c r="P3627" s="35">
        <f>O3566+O3567+O3628-F3642-F3641-O3625-O3626</f>
        <v>34507.71</v>
      </c>
      <c r="Q3627" s="14"/>
      <c r="R3627" s="18"/>
      <c r="S3627" s="16">
        <v>0</v>
      </c>
      <c r="T3627" s="18">
        <f t="shared" si="1020"/>
        <v>33017.4</v>
      </c>
      <c r="U3627" s="15" t="str">
        <f t="shared" si="1023"/>
        <v xml:space="preserve">PAG. STIP.           DORIANA BONIFICO </v>
      </c>
    </row>
    <row r="3628" spans="1:21" ht="16.8" customHeight="1" x14ac:dyDescent="0.35">
      <c r="A3628" s="15"/>
      <c r="B3628" s="15"/>
      <c r="C3628" s="15" t="s">
        <v>150</v>
      </c>
      <c r="D3628" s="16"/>
      <c r="E3628" s="16">
        <v>0</v>
      </c>
      <c r="F3628" s="16"/>
      <c r="G3628" s="16">
        <v>0</v>
      </c>
      <c r="H3628" s="16"/>
      <c r="I3628" s="4"/>
      <c r="J3628" s="14"/>
      <c r="K3628" s="6" t="s">
        <v>74</v>
      </c>
      <c r="L3628" s="3">
        <f>SUM(L3601:L3627)</f>
        <v>25835.11</v>
      </c>
      <c r="M3628" s="3">
        <f>SUM(M3601:M3627)</f>
        <v>233894.24</v>
      </c>
      <c r="N3628" s="16" t="s">
        <v>75</v>
      </c>
      <c r="O3628" s="16">
        <f>N3601</f>
        <v>4070.38</v>
      </c>
      <c r="P3628" s="18"/>
      <c r="Q3628" s="14"/>
      <c r="R3628" s="18"/>
      <c r="S3628" s="16">
        <v>0</v>
      </c>
      <c r="T3628" s="18">
        <f t="shared" si="1020"/>
        <v>33017.4</v>
      </c>
      <c r="U3628" s="15" t="str">
        <f t="shared" si="1023"/>
        <v xml:space="preserve">PAG. STIP.           STEFANIA  BONIFICO </v>
      </c>
    </row>
    <row r="3629" spans="1:21" ht="16.8" customHeight="1" x14ac:dyDescent="0.35">
      <c r="A3629" s="15"/>
      <c r="B3629" s="15"/>
      <c r="C3629" s="15" t="s">
        <v>76</v>
      </c>
      <c r="D3629" s="16"/>
      <c r="E3629" s="16"/>
      <c r="F3629" s="16"/>
      <c r="G3629" s="16">
        <v>0</v>
      </c>
      <c r="H3629" s="16"/>
      <c r="I3629" s="4"/>
      <c r="J3629" s="14"/>
      <c r="K3629" s="6" t="s">
        <v>32</v>
      </c>
      <c r="L3629" s="3">
        <f>L3569</f>
        <v>238200.22</v>
      </c>
      <c r="M3629" s="3">
        <f>M3569</f>
        <v>0</v>
      </c>
      <c r="N3629" s="16" t="s">
        <v>77</v>
      </c>
      <c r="O3629" s="36">
        <f>(O3625+O3626)-(O3564+O3565)</f>
        <v>-5658.43</v>
      </c>
      <c r="P3629" s="37">
        <f>O3628-O3629</f>
        <v>9728.8100000000013</v>
      </c>
      <c r="Q3629" s="14"/>
      <c r="R3629" s="18"/>
      <c r="S3629" s="16">
        <v>0</v>
      </c>
      <c r="T3629" s="18">
        <f t="shared" si="1020"/>
        <v>33017.4</v>
      </c>
      <c r="U3629" s="15" t="str">
        <f t="shared" si="1023"/>
        <v>Pagamento contributi impiegate</v>
      </c>
    </row>
    <row r="3630" spans="1:21" ht="16.8" customHeight="1" thickBot="1" x14ac:dyDescent="0.4">
      <c r="A3630" s="15"/>
      <c r="B3630" s="15"/>
      <c r="C3630" s="15" t="s">
        <v>78</v>
      </c>
      <c r="D3630" s="16">
        <f>SUM(G3625:G3629)+SUM(E3625:E3629)</f>
        <v>0</v>
      </c>
      <c r="E3630" s="16"/>
      <c r="F3630" s="16"/>
      <c r="G3630" s="16"/>
      <c r="H3630" s="16"/>
      <c r="I3630" s="4"/>
      <c r="J3630" s="14"/>
      <c r="K3630" s="6" t="s">
        <v>79</v>
      </c>
      <c r="L3630" s="3">
        <f>L3628+L3629</f>
        <v>264035.33</v>
      </c>
      <c r="M3630" s="3">
        <f>M3628+M3629</f>
        <v>233894.24</v>
      </c>
      <c r="N3630" s="16" t="s">
        <v>80</v>
      </c>
      <c r="O3630" s="38">
        <f>O3627+O3628-O3629</f>
        <v>41317.71</v>
      </c>
      <c r="P3630" s="39">
        <f>O3630-O3627</f>
        <v>9728.8099999999977</v>
      </c>
      <c r="Q3630" s="14"/>
      <c r="R3630" s="18"/>
      <c r="S3630" s="16">
        <v>0</v>
      </c>
      <c r="T3630" s="18">
        <f t="shared" si="1020"/>
        <v>33017.4</v>
      </c>
      <c r="U3630" s="15"/>
    </row>
    <row r="3631" spans="1:21" ht="16.8" customHeight="1" thickTop="1" thickBot="1" x14ac:dyDescent="0.4">
      <c r="A3631" s="15"/>
      <c r="B3631" s="15"/>
      <c r="C3631" s="15" t="s">
        <v>81</v>
      </c>
      <c r="D3631" s="16"/>
      <c r="E3631" s="16"/>
      <c r="F3631" s="16"/>
      <c r="G3631" s="16">
        <v>0</v>
      </c>
      <c r="H3631" s="16"/>
      <c r="I3631" s="4"/>
      <c r="J3631" s="14"/>
      <c r="K3631" s="6" t="s">
        <v>13</v>
      </c>
      <c r="L3631" s="3">
        <f>L3630-M3630</f>
        <v>30141.090000000026</v>
      </c>
      <c r="M3631" s="40"/>
      <c r="N3631" s="29" t="s">
        <v>82</v>
      </c>
      <c r="O3631" s="41">
        <f>O3624+O3625+O3626+O3632</f>
        <v>64124.079999999994</v>
      </c>
      <c r="P3631" s="18"/>
      <c r="Q3631" s="14"/>
      <c r="R3631" s="18"/>
      <c r="S3631" s="16">
        <v>0</v>
      </c>
      <c r="T3631" s="18">
        <f t="shared" si="1020"/>
        <v>33017.4</v>
      </c>
      <c r="U3631" s="15" t="str">
        <f t="shared" ref="U3631:U3636" si="1024">C3631</f>
        <v>Pag. Bolletta Telecom  780820</v>
      </c>
    </row>
    <row r="3632" spans="1:21" ht="16.8" customHeight="1" thickTop="1" thickBot="1" x14ac:dyDescent="0.4">
      <c r="A3632" s="15"/>
      <c r="B3632" s="15"/>
      <c r="C3632" s="15" t="s">
        <v>83</v>
      </c>
      <c r="D3632" s="16"/>
      <c r="E3632" s="16"/>
      <c r="F3632" s="16"/>
      <c r="G3632" s="16">
        <v>0</v>
      </c>
      <c r="H3632" s="16"/>
      <c r="I3632" s="4"/>
      <c r="J3632" s="14"/>
      <c r="K3632" s="17"/>
      <c r="L3632" s="16"/>
      <c r="M3632" s="16"/>
      <c r="N3632" s="42" t="s">
        <v>84</v>
      </c>
      <c r="O3632" s="43">
        <f>P3626-O3625-O3626-O3624</f>
        <v>34507.709999999992</v>
      </c>
      <c r="P3632" s="18"/>
      <c r="Q3632" s="14"/>
      <c r="R3632" s="18"/>
      <c r="S3632" s="16">
        <v>0</v>
      </c>
      <c r="T3632" s="18">
        <f t="shared" si="1020"/>
        <v>33017.4</v>
      </c>
      <c r="U3632" s="15" t="str">
        <f t="shared" si="1024"/>
        <v>Pag. Bolletta Telecom 780344</v>
      </c>
    </row>
    <row r="3633" spans="1:21" ht="16.8" customHeight="1" thickTop="1" x14ac:dyDescent="0.35">
      <c r="A3633" s="15"/>
      <c r="B3633" s="15"/>
      <c r="C3633" s="15" t="s">
        <v>85</v>
      </c>
      <c r="D3633" s="16">
        <f>SUM(G3631:G3633)</f>
        <v>0</v>
      </c>
      <c r="E3633" s="16"/>
      <c r="F3633" s="16"/>
      <c r="G3633" s="16">
        <v>0</v>
      </c>
      <c r="H3633" s="16"/>
      <c r="I3633" s="4"/>
      <c r="J3633" s="14"/>
      <c r="K3633" s="6" t="s">
        <v>86</v>
      </c>
      <c r="L3633" s="3">
        <f>L3572</f>
        <v>0</v>
      </c>
      <c r="M3633" s="3">
        <v>0</v>
      </c>
      <c r="N3633" s="3">
        <f>SUM(L3633:M3633)</f>
        <v>0</v>
      </c>
      <c r="O3633" s="44"/>
      <c r="P3633" s="18"/>
      <c r="Q3633" s="14"/>
      <c r="R3633" s="18"/>
      <c r="S3633" s="16">
        <v>0</v>
      </c>
      <c r="T3633" s="18">
        <f t="shared" si="1020"/>
        <v>33017.4</v>
      </c>
      <c r="U3633" s="15" t="str">
        <f t="shared" si="1024"/>
        <v>Pag. Bolletta Telecom</v>
      </c>
    </row>
    <row r="3634" spans="1:21" ht="16.8" customHeight="1" x14ac:dyDescent="0.35">
      <c r="A3634" s="15"/>
      <c r="B3634" s="15"/>
      <c r="C3634" s="15" t="s">
        <v>87</v>
      </c>
      <c r="D3634" s="16"/>
      <c r="E3634" s="16"/>
      <c r="F3634" s="16"/>
      <c r="G3634" s="16">
        <v>0</v>
      </c>
      <c r="H3634" s="16"/>
      <c r="I3634" s="4"/>
      <c r="J3634" s="14"/>
      <c r="K3634" s="6" t="s">
        <v>88</v>
      </c>
      <c r="L3634" s="3">
        <f>L3573</f>
        <v>0</v>
      </c>
      <c r="M3634" s="3">
        <f>H3641+G3641</f>
        <v>0</v>
      </c>
      <c r="N3634" s="45">
        <f>L3634+M3634</f>
        <v>0</v>
      </c>
      <c r="O3634" s="45">
        <f>BA3658+BG3658</f>
        <v>0</v>
      </c>
      <c r="P3634" s="18"/>
      <c r="Q3634" s="14"/>
      <c r="R3634" s="18"/>
      <c r="S3634" s="16">
        <v>0</v>
      </c>
      <c r="T3634" s="18">
        <f t="shared" ref="T3634:T3665" si="1025">(R3634-S3634)+T3633</f>
        <v>33017.4</v>
      </c>
      <c r="U3634" s="15" t="str">
        <f t="shared" si="1024"/>
        <v xml:space="preserve">PAG. BOLLETTA ENEL  </v>
      </c>
    </row>
    <row r="3635" spans="1:21" ht="16.8" customHeight="1" x14ac:dyDescent="0.35">
      <c r="A3635" s="15"/>
      <c r="B3635" s="15"/>
      <c r="C3635" s="15" t="s">
        <v>151</v>
      </c>
      <c r="D3635" s="16"/>
      <c r="E3635" s="16"/>
      <c r="F3635" s="16"/>
      <c r="G3635" s="16">
        <v>1500</v>
      </c>
      <c r="H3635" s="16"/>
      <c r="I3635" s="4"/>
      <c r="J3635" s="14"/>
      <c r="K3635" s="6" t="s">
        <v>90</v>
      </c>
      <c r="L3635" s="3">
        <f>T3658+Z3658+AO3658+AU3658</f>
        <v>28464.800000000003</v>
      </c>
      <c r="M3635" s="16"/>
      <c r="N3635" s="16"/>
      <c r="O3635" s="16"/>
      <c r="P3635" s="18"/>
      <c r="Q3635" s="14"/>
      <c r="R3635" s="18"/>
      <c r="S3635" s="16">
        <f>G3635</f>
        <v>1500</v>
      </c>
      <c r="T3635" s="18">
        <f t="shared" si="1025"/>
        <v>31517.4</v>
      </c>
      <c r="U3635" s="15" t="str">
        <f t="shared" si="1024"/>
        <v>PAG. AFFITTO RHO VERBANO IMM.RE</v>
      </c>
    </row>
    <row r="3636" spans="1:21" ht="16.8" customHeight="1" x14ac:dyDescent="0.35">
      <c r="A3636" s="15"/>
      <c r="B3636" s="15"/>
      <c r="C3636" s="15" t="s">
        <v>91</v>
      </c>
      <c r="D3636" s="16"/>
      <c r="E3636" s="16"/>
      <c r="F3636" s="16"/>
      <c r="G3636" s="16">
        <v>0</v>
      </c>
      <c r="H3636" s="16"/>
      <c r="I3636" s="4"/>
      <c r="J3636" s="14"/>
      <c r="K3636" s="6" t="s">
        <v>92</v>
      </c>
      <c r="L3636" s="3"/>
      <c r="M3636" s="46" t="s">
        <v>93</v>
      </c>
      <c r="N3636" s="46"/>
      <c r="O3636" s="16"/>
      <c r="P3636" s="18"/>
      <c r="Q3636" s="14"/>
      <c r="R3636" s="18"/>
      <c r="S3636" s="16">
        <v>0</v>
      </c>
      <c r="T3636" s="18">
        <f t="shared" si="1025"/>
        <v>31517.4</v>
      </c>
      <c r="U3636" s="15" t="str">
        <f t="shared" si="1024"/>
        <v>Spese condominiali</v>
      </c>
    </row>
    <row r="3637" spans="1:21" ht="16.8" customHeight="1" x14ac:dyDescent="0.35">
      <c r="A3637" s="15"/>
      <c r="B3637" s="15"/>
      <c r="C3637" s="15" t="s">
        <v>94</v>
      </c>
      <c r="D3637" s="16">
        <f>SUM(G3631:G3636)</f>
        <v>1500</v>
      </c>
      <c r="E3637" s="16"/>
      <c r="F3637" s="16"/>
      <c r="G3637" s="16"/>
      <c r="H3637" s="16"/>
      <c r="I3637" s="4"/>
      <c r="J3637" s="14"/>
      <c r="K3637" s="50" t="s">
        <v>152</v>
      </c>
      <c r="L3637" s="50">
        <v>114.5</v>
      </c>
      <c r="M3637" s="16" t="s">
        <v>26</v>
      </c>
      <c r="N3637" s="16" t="s">
        <v>27</v>
      </c>
      <c r="O3637" s="16"/>
      <c r="P3637" s="18"/>
      <c r="Q3637" s="14"/>
      <c r="R3637" s="18"/>
      <c r="S3637" s="16">
        <v>0</v>
      </c>
      <c r="T3637" s="18">
        <f t="shared" si="1025"/>
        <v>31517.4</v>
      </c>
      <c r="U3637" s="15"/>
    </row>
    <row r="3638" spans="1:21" ht="16.8" customHeight="1" x14ac:dyDescent="0.35">
      <c r="A3638" s="15"/>
      <c r="B3638" s="15"/>
      <c r="C3638" s="15" t="s">
        <v>97</v>
      </c>
      <c r="D3638" s="16"/>
      <c r="E3638" s="16"/>
      <c r="F3638" s="16"/>
      <c r="G3638" s="16">
        <v>0</v>
      </c>
      <c r="H3638" s="16"/>
      <c r="I3638" s="4"/>
      <c r="J3638" s="14"/>
      <c r="K3638" s="16"/>
      <c r="L3638" s="16">
        <v>0</v>
      </c>
      <c r="M3638" s="30" t="s">
        <v>192</v>
      </c>
      <c r="N3638" s="30">
        <v>130</v>
      </c>
      <c r="O3638" s="16"/>
      <c r="P3638" s="18"/>
      <c r="Q3638" s="14"/>
      <c r="R3638" s="18"/>
      <c r="S3638" s="16">
        <v>0</v>
      </c>
      <c r="T3638" s="18">
        <f t="shared" si="1025"/>
        <v>31517.4</v>
      </c>
      <c r="U3638" s="15"/>
    </row>
    <row r="3639" spans="1:21" ht="16.8" customHeight="1" x14ac:dyDescent="0.35">
      <c r="A3639" s="15"/>
      <c r="B3639" s="15"/>
      <c r="C3639" s="15" t="s">
        <v>153</v>
      </c>
      <c r="D3639" s="16"/>
      <c r="E3639" s="16"/>
      <c r="F3639" s="16"/>
      <c r="G3639" s="16">
        <v>852.6</v>
      </c>
      <c r="H3639" s="16"/>
      <c r="I3639" s="4"/>
      <c r="J3639" s="14"/>
      <c r="K3639" s="25"/>
      <c r="L3639" s="83">
        <v>0</v>
      </c>
      <c r="M3639" s="16"/>
      <c r="N3639" s="73">
        <v>0</v>
      </c>
      <c r="O3639" s="16"/>
      <c r="P3639" s="18"/>
      <c r="Q3639" s="14"/>
      <c r="R3639" s="18"/>
      <c r="S3639" s="16">
        <f>G3639</f>
        <v>852.6</v>
      </c>
      <c r="T3639" s="18">
        <f t="shared" si="1025"/>
        <v>30664.800000000003</v>
      </c>
      <c r="U3639" s="15" t="str">
        <f>C3639</f>
        <v>PAG. FATT. ASCOM DIPENDENTI</v>
      </c>
    </row>
    <row r="3640" spans="1:21" ht="16.8" customHeight="1" x14ac:dyDescent="0.35">
      <c r="A3640" s="15"/>
      <c r="B3640" s="15"/>
      <c r="C3640" s="64" t="s">
        <v>154</v>
      </c>
      <c r="D3640" s="16"/>
      <c r="E3640" s="16"/>
      <c r="F3640" s="16"/>
      <c r="G3640" s="16">
        <v>0</v>
      </c>
      <c r="H3640" s="27">
        <v>0</v>
      </c>
      <c r="I3640" s="4"/>
      <c r="J3640" s="14"/>
      <c r="K3640" s="16"/>
      <c r="L3640" s="73">
        <v>0</v>
      </c>
      <c r="M3640" s="16"/>
      <c r="N3640" s="16">
        <v>0</v>
      </c>
      <c r="O3640" s="16"/>
      <c r="P3640" s="18"/>
      <c r="Q3640" s="14"/>
      <c r="R3640" s="18"/>
      <c r="S3640" s="16">
        <v>0</v>
      </c>
      <c r="T3640" s="18">
        <f t="shared" si="1025"/>
        <v>30664.800000000003</v>
      </c>
      <c r="U3640" s="15"/>
    </row>
    <row r="3641" spans="1:21" ht="16.8" customHeight="1" x14ac:dyDescent="0.35">
      <c r="A3641" s="15"/>
      <c r="B3641" s="15"/>
      <c r="C3641" s="15" t="s">
        <v>106</v>
      </c>
      <c r="D3641" s="16"/>
      <c r="E3641" s="16"/>
      <c r="F3641" s="16"/>
      <c r="G3641" s="16">
        <v>0</v>
      </c>
      <c r="H3641" s="16">
        <v>0</v>
      </c>
      <c r="I3641" s="4"/>
      <c r="J3641" s="14"/>
      <c r="K3641" s="16" t="s">
        <v>193</v>
      </c>
      <c r="L3641" s="73">
        <v>716</v>
      </c>
      <c r="M3641" s="30"/>
      <c r="N3641" s="30">
        <v>0</v>
      </c>
      <c r="O3641" s="16"/>
      <c r="P3641" s="18"/>
      <c r="Q3641" s="14"/>
      <c r="R3641" s="18"/>
      <c r="S3641" s="16">
        <v>0</v>
      </c>
      <c r="T3641" s="18">
        <f t="shared" si="1025"/>
        <v>30664.800000000003</v>
      </c>
      <c r="U3641" s="15"/>
    </row>
    <row r="3642" spans="1:21" ht="16.8" customHeight="1" x14ac:dyDescent="0.35">
      <c r="A3642" s="15"/>
      <c r="B3642" s="15"/>
      <c r="C3642" s="47" t="s">
        <v>155</v>
      </c>
      <c r="D3642" s="16"/>
      <c r="E3642" s="16"/>
      <c r="F3642" s="1">
        <v>0</v>
      </c>
      <c r="G3642" s="16">
        <v>0</v>
      </c>
      <c r="H3642" s="16"/>
      <c r="I3642" s="4"/>
      <c r="J3642" s="14"/>
      <c r="K3642" s="30"/>
      <c r="L3642" s="30">
        <v>0</v>
      </c>
      <c r="M3642" s="16"/>
      <c r="N3642" s="16">
        <v>0</v>
      </c>
      <c r="O3642" s="16"/>
      <c r="P3642" s="18"/>
      <c r="Q3642" s="14"/>
      <c r="R3642" s="49">
        <f>F3642</f>
        <v>0</v>
      </c>
      <c r="S3642" s="16">
        <v>0</v>
      </c>
      <c r="T3642" s="18">
        <f t="shared" si="1025"/>
        <v>30664.800000000003</v>
      </c>
      <c r="U3642" s="17" t="str">
        <f>C3642</f>
        <v>VERSAMENTO PROVV. MATURATE</v>
      </c>
    </row>
    <row r="3643" spans="1:21" ht="16.8" customHeight="1" x14ac:dyDescent="0.35">
      <c r="A3643" s="15"/>
      <c r="B3643" s="15"/>
      <c r="C3643" s="15" t="s">
        <v>112</v>
      </c>
      <c r="D3643" s="16"/>
      <c r="E3643" s="16"/>
      <c r="F3643" s="16"/>
      <c r="G3643" s="16">
        <v>0</v>
      </c>
      <c r="H3643" s="16"/>
      <c r="I3643" s="4"/>
      <c r="J3643" s="14"/>
      <c r="K3643" s="30" t="s">
        <v>195</v>
      </c>
      <c r="L3643" s="73">
        <v>7.0000000000000007E-2</v>
      </c>
      <c r="N3643" s="50">
        <v>0</v>
      </c>
      <c r="O3643" s="16"/>
      <c r="P3643" s="18"/>
      <c r="Q3643" s="14"/>
      <c r="R3643" s="18"/>
      <c r="S3643" s="16">
        <v>0</v>
      </c>
      <c r="T3643" s="18">
        <f t="shared" si="1025"/>
        <v>30664.800000000003</v>
      </c>
      <c r="U3643" s="15" t="s">
        <v>113</v>
      </c>
    </row>
    <row r="3644" spans="1:21" ht="16.8" customHeight="1" x14ac:dyDescent="0.35">
      <c r="A3644" s="15"/>
      <c r="B3644" s="15"/>
      <c r="C3644" s="15" t="s">
        <v>157</v>
      </c>
      <c r="D3644" s="16"/>
      <c r="E3644" s="16"/>
      <c r="F3644" s="16">
        <v>0</v>
      </c>
      <c r="G3644" s="16">
        <v>1350</v>
      </c>
      <c r="H3644" s="16"/>
      <c r="I3644" s="4"/>
      <c r="J3644" s="14"/>
      <c r="K3644" s="30" t="s">
        <v>198</v>
      </c>
      <c r="L3644" s="16">
        <v>100</v>
      </c>
      <c r="M3644" s="16"/>
      <c r="N3644" s="16">
        <v>0</v>
      </c>
      <c r="O3644" s="16"/>
      <c r="P3644" s="18"/>
      <c r="Q3644" s="14"/>
      <c r="R3644" s="18"/>
      <c r="S3644" s="16">
        <f>G3644</f>
        <v>1350</v>
      </c>
      <c r="T3644" s="18">
        <f t="shared" si="1025"/>
        <v>29314.800000000003</v>
      </c>
      <c r="U3644" s="15" t="str">
        <f>C3644</f>
        <v>RIMBORSO SPESE NOVEMBRE GIGI</v>
      </c>
    </row>
    <row r="3645" spans="1:21" ht="16.8" customHeight="1" x14ac:dyDescent="0.35">
      <c r="A3645" s="15"/>
      <c r="B3645" s="15"/>
      <c r="C3645" s="15" t="s">
        <v>115</v>
      </c>
      <c r="D3645" s="16"/>
      <c r="E3645" s="16"/>
      <c r="F3645" s="16">
        <v>0</v>
      </c>
      <c r="G3645" s="16">
        <v>0</v>
      </c>
      <c r="H3645" s="16"/>
      <c r="I3645" s="4"/>
      <c r="J3645" s="14"/>
      <c r="K3645" s="3" t="s">
        <v>199</v>
      </c>
      <c r="L3645" s="16">
        <v>100</v>
      </c>
      <c r="M3645" s="16"/>
      <c r="N3645" s="16">
        <v>0</v>
      </c>
      <c r="O3645" s="16"/>
      <c r="P3645" s="18"/>
      <c r="Q3645" s="14"/>
      <c r="R3645" s="18">
        <v>0</v>
      </c>
      <c r="S3645" s="16">
        <v>0</v>
      </c>
      <c r="T3645" s="18">
        <f t="shared" si="1025"/>
        <v>29314.800000000003</v>
      </c>
      <c r="U3645" s="15" t="str">
        <f>C3645</f>
        <v>PREL.  ACC. PER AMM-. RENZO</v>
      </c>
    </row>
    <row r="3646" spans="1:21" ht="16.8" customHeight="1" x14ac:dyDescent="0.35">
      <c r="A3646" s="15"/>
      <c r="B3646" s="15"/>
      <c r="C3646" s="15" t="s">
        <v>158</v>
      </c>
      <c r="D3646" s="16"/>
      <c r="E3646" s="16"/>
      <c r="F3646" s="16">
        <v>0</v>
      </c>
      <c r="G3646" s="16"/>
      <c r="H3646" s="16"/>
      <c r="I3646" s="4"/>
      <c r="J3646" s="14"/>
      <c r="K3646" s="16"/>
      <c r="L3646" s="16">
        <v>0</v>
      </c>
      <c r="M3646" s="16"/>
      <c r="N3646" s="16">
        <v>0</v>
      </c>
      <c r="O3646" s="16"/>
      <c r="P3646" s="18"/>
      <c r="Q3646" s="14"/>
      <c r="R3646" s="18">
        <f>F3646</f>
        <v>0</v>
      </c>
      <c r="S3646" s="16">
        <v>0</v>
      </c>
      <c r="T3646" s="18">
        <f t="shared" si="1025"/>
        <v>29314.800000000003</v>
      </c>
      <c r="U3646" s="15"/>
    </row>
    <row r="3647" spans="1:21" ht="16.8" customHeight="1" x14ac:dyDescent="0.35">
      <c r="A3647" s="15"/>
      <c r="B3647" s="15"/>
      <c r="C3647" s="15" t="s">
        <v>159</v>
      </c>
      <c r="D3647" s="16"/>
      <c r="E3647" s="16"/>
      <c r="F3647" s="16">
        <v>8877.49</v>
      </c>
      <c r="G3647" s="16"/>
      <c r="H3647" s="16">
        <v>0</v>
      </c>
      <c r="I3647" s="4"/>
      <c r="J3647" s="14"/>
      <c r="K3647" s="16"/>
      <c r="L3647" s="16">
        <v>0</v>
      </c>
      <c r="M3647" s="16"/>
      <c r="N3647" s="16">
        <v>0</v>
      </c>
      <c r="O3647" s="16"/>
      <c r="P3647" s="18"/>
      <c r="Q3647" s="14"/>
      <c r="R3647" s="18">
        <v>0</v>
      </c>
      <c r="S3647" s="16">
        <v>0</v>
      </c>
      <c r="T3647" s="18">
        <f t="shared" si="1025"/>
        <v>29314.800000000003</v>
      </c>
      <c r="U3647" s="15"/>
    </row>
    <row r="3648" spans="1:21" ht="16.8" customHeight="1" x14ac:dyDescent="0.35">
      <c r="A3648" s="15"/>
      <c r="B3648" s="15"/>
      <c r="C3648" s="15" t="s">
        <v>160</v>
      </c>
      <c r="D3648" s="16"/>
      <c r="E3648" s="16"/>
      <c r="F3648" s="16">
        <v>0</v>
      </c>
      <c r="G3648" s="16"/>
      <c r="H3648" s="16"/>
      <c r="I3648" s="4"/>
      <c r="J3648" s="14"/>
      <c r="K3648" s="16" t="s">
        <v>118</v>
      </c>
      <c r="L3648" s="16">
        <v>-9</v>
      </c>
      <c r="M3648" s="16"/>
      <c r="N3648" s="16">
        <v>0</v>
      </c>
      <c r="O3648" s="16"/>
      <c r="P3648" s="18"/>
      <c r="Q3648" s="14"/>
      <c r="R3648" s="18">
        <v>0</v>
      </c>
      <c r="S3648" s="16">
        <v>0</v>
      </c>
      <c r="T3648" s="18">
        <f t="shared" si="1025"/>
        <v>29314.800000000003</v>
      </c>
      <c r="U3648" s="15"/>
    </row>
    <row r="3649" spans="1:21" ht="16.8" customHeight="1" x14ac:dyDescent="0.35">
      <c r="A3649" s="15"/>
      <c r="B3649" s="15"/>
      <c r="C3649" s="15" t="s">
        <v>161</v>
      </c>
      <c r="D3649" s="16"/>
      <c r="E3649" s="16"/>
      <c r="F3649" s="16">
        <v>0</v>
      </c>
      <c r="G3649" s="16">
        <v>0</v>
      </c>
      <c r="H3649" s="16"/>
      <c r="I3649" s="4"/>
      <c r="J3649" s="14"/>
      <c r="K3649" s="17" t="s">
        <v>68</v>
      </c>
      <c r="L3649" s="51">
        <f>AI3658</f>
        <v>0</v>
      </c>
      <c r="M3649" s="16"/>
      <c r="N3649" s="16"/>
      <c r="O3649" s="16"/>
      <c r="P3649" s="18"/>
      <c r="Q3649" s="14"/>
      <c r="R3649" s="18">
        <v>0</v>
      </c>
      <c r="S3649" s="16">
        <v>0</v>
      </c>
      <c r="T3649" s="18">
        <f t="shared" si="1025"/>
        <v>29314.800000000003</v>
      </c>
      <c r="U3649" s="15"/>
    </row>
    <row r="3650" spans="1:21" ht="16.8" customHeight="1" x14ac:dyDescent="0.35">
      <c r="A3650" s="15"/>
      <c r="B3650" s="15"/>
      <c r="C3650" s="68" t="s">
        <v>116</v>
      </c>
      <c r="D3650" s="69"/>
      <c r="E3650" s="69"/>
      <c r="F3650" s="69">
        <v>0</v>
      </c>
      <c r="G3650" s="16"/>
      <c r="H3650" s="16"/>
      <c r="I3650" s="4"/>
      <c r="J3650" s="14"/>
      <c r="K3650" s="17" t="s">
        <v>119</v>
      </c>
      <c r="L3650" s="16">
        <f>SUM(L3637:L3649)</f>
        <v>1021.5700000000002</v>
      </c>
      <c r="M3650" s="16"/>
      <c r="N3650" s="16"/>
      <c r="O3650" s="16"/>
      <c r="P3650" s="18"/>
      <c r="Q3650" s="14"/>
      <c r="R3650" s="18">
        <v>0</v>
      </c>
      <c r="S3650" s="16"/>
      <c r="T3650" s="18">
        <f t="shared" si="1025"/>
        <v>29314.800000000003</v>
      </c>
      <c r="U3650" s="15"/>
    </row>
    <row r="3651" spans="1:21" ht="16.8" customHeight="1" x14ac:dyDescent="0.35">
      <c r="A3651" s="15"/>
      <c r="B3651" s="15"/>
      <c r="C3651" s="15" t="s">
        <v>162</v>
      </c>
      <c r="D3651" s="16"/>
      <c r="E3651" s="16"/>
      <c r="F3651" s="16">
        <v>1224</v>
      </c>
      <c r="G3651" s="16"/>
      <c r="H3651" s="16"/>
      <c r="I3651" s="4"/>
      <c r="J3651" s="14"/>
      <c r="K3651" s="17" t="s">
        <v>93</v>
      </c>
      <c r="L3651" s="16">
        <f>SUM(N3638:N3651)</f>
        <v>130</v>
      </c>
      <c r="M3651" s="44"/>
      <c r="N3651" s="16"/>
      <c r="O3651" s="16"/>
      <c r="P3651" s="18"/>
      <c r="Q3651" s="14"/>
      <c r="R3651" s="18">
        <v>0</v>
      </c>
      <c r="S3651" s="16"/>
      <c r="T3651" s="18">
        <f t="shared" si="1025"/>
        <v>29314.800000000003</v>
      </c>
      <c r="U3651" s="15"/>
    </row>
    <row r="3652" spans="1:21" ht="16.8" customHeight="1" x14ac:dyDescent="0.35">
      <c r="A3652" s="15"/>
      <c r="B3652" s="15"/>
      <c r="C3652" s="47" t="s">
        <v>120</v>
      </c>
      <c r="D3652" s="16"/>
      <c r="E3652" s="16"/>
      <c r="F3652" s="16">
        <v>0</v>
      </c>
      <c r="G3652" s="1">
        <f>F3642</f>
        <v>0</v>
      </c>
      <c r="H3652" s="16">
        <f>G3652-D3543-D3544-D3546</f>
        <v>0</v>
      </c>
      <c r="I3652" s="4"/>
      <c r="J3652" s="14"/>
      <c r="K3652" s="53">
        <f>A3601</f>
        <v>45366</v>
      </c>
      <c r="L3652" s="3">
        <f>D3601+D3602-E3606+D3603-E3603+D3606-E3601+B3604</f>
        <v>25835.11</v>
      </c>
      <c r="M3652" s="3"/>
      <c r="N3652" s="3"/>
      <c r="O3652" s="16"/>
      <c r="P3652" s="18"/>
      <c r="Q3652" s="14"/>
      <c r="R3652" s="18"/>
      <c r="S3652" s="16"/>
      <c r="T3652" s="18">
        <f t="shared" si="1025"/>
        <v>29314.800000000003</v>
      </c>
      <c r="U3652" s="15"/>
    </row>
    <row r="3653" spans="1:21" ht="16.8" customHeight="1" x14ac:dyDescent="0.35">
      <c r="A3653" s="15"/>
      <c r="B3653" s="15"/>
      <c r="C3653" s="15" t="s">
        <v>121</v>
      </c>
      <c r="D3653" s="16"/>
      <c r="E3653" s="16">
        <v>0</v>
      </c>
      <c r="F3653" s="16">
        <v>0</v>
      </c>
      <c r="G3653" s="16">
        <v>0</v>
      </c>
      <c r="H3653" s="27"/>
      <c r="I3653" s="4"/>
      <c r="J3653" s="14"/>
      <c r="K3653" s="17"/>
      <c r="L3653" s="16"/>
      <c r="M3653" s="16"/>
      <c r="N3653" s="16"/>
      <c r="O3653" s="16"/>
      <c r="P3653" s="18"/>
      <c r="Q3653" s="14"/>
      <c r="R3653" s="18"/>
      <c r="S3653" s="16">
        <v>0</v>
      </c>
      <c r="T3653" s="18">
        <f t="shared" si="1025"/>
        <v>29314.800000000003</v>
      </c>
      <c r="U3653" s="15" t="str">
        <f>C3653</f>
        <v>Spese manutenzione auto</v>
      </c>
    </row>
    <row r="3654" spans="1:21" ht="16.8" customHeight="1" x14ac:dyDescent="0.35">
      <c r="A3654" s="15"/>
      <c r="B3654" s="15"/>
      <c r="C3654" s="15" t="s">
        <v>164</v>
      </c>
      <c r="D3654" s="16">
        <v>0</v>
      </c>
      <c r="E3654" s="16"/>
      <c r="F3654" s="16">
        <v>0</v>
      </c>
      <c r="G3654" s="16">
        <v>850</v>
      </c>
      <c r="H3654" s="16"/>
      <c r="I3654" s="4"/>
      <c r="J3654" s="14"/>
      <c r="K3654" s="17"/>
      <c r="L3654" s="16">
        <v>0</v>
      </c>
      <c r="M3654" s="16"/>
      <c r="N3654" s="16"/>
      <c r="O3654" s="16"/>
      <c r="P3654" s="18"/>
      <c r="Q3654" s="14"/>
      <c r="R3654" s="18"/>
      <c r="S3654" s="16">
        <f>G3654</f>
        <v>850</v>
      </c>
      <c r="T3654" s="18">
        <f t="shared" si="1025"/>
        <v>28464.800000000003</v>
      </c>
      <c r="U3654" s="15" t="str">
        <f>C3654</f>
        <v>PAG. TESSERA GAA CATTOLICA</v>
      </c>
    </row>
    <row r="3655" spans="1:21" ht="16.8" customHeight="1" x14ac:dyDescent="0.35">
      <c r="A3655" s="15"/>
      <c r="B3655" s="15"/>
      <c r="C3655" s="15"/>
      <c r="D3655" s="16">
        <f>SUM(G3653:G3655)</f>
        <v>850</v>
      </c>
      <c r="E3655" s="16">
        <v>0</v>
      </c>
      <c r="F3655" s="16"/>
      <c r="G3655" s="16">
        <v>0</v>
      </c>
      <c r="H3655" s="16"/>
      <c r="I3655" s="4"/>
      <c r="J3655" s="14"/>
      <c r="K3655" s="6" t="s">
        <v>123</v>
      </c>
      <c r="L3655" s="3">
        <f>SUM(L3635:L3649)+N3634+L3651+L3652</f>
        <v>55451.48</v>
      </c>
      <c r="M3655" s="3">
        <f>SUM(O3604:O3623)+N3633</f>
        <v>64124.079999999994</v>
      </c>
      <c r="N3655" s="16"/>
      <c r="O3655" s="16"/>
      <c r="P3655" s="18"/>
      <c r="Q3655" s="14"/>
      <c r="R3655" s="18"/>
      <c r="S3655" s="16">
        <f>G3655</f>
        <v>0</v>
      </c>
      <c r="T3655" s="18">
        <f t="shared" si="1025"/>
        <v>28464.800000000003</v>
      </c>
      <c r="U3655" s="15">
        <f>C3655</f>
        <v>0</v>
      </c>
    </row>
    <row r="3656" spans="1:21" ht="16.8" customHeight="1" x14ac:dyDescent="0.35">
      <c r="A3656" s="15"/>
      <c r="B3656" s="15"/>
      <c r="C3656" s="64" t="s">
        <v>146</v>
      </c>
      <c r="D3656" s="16"/>
      <c r="E3656" s="16">
        <v>0</v>
      </c>
      <c r="F3656" s="16"/>
      <c r="G3656" s="16">
        <v>163460.13</v>
      </c>
      <c r="H3656" s="27">
        <v>0</v>
      </c>
      <c r="I3656" s="4"/>
      <c r="J3656" s="14"/>
      <c r="K3656" s="6" t="s">
        <v>124</v>
      </c>
      <c r="L3656" s="3">
        <f>L3655-M3655</f>
        <v>-8672.5999999999913</v>
      </c>
      <c r="M3656" s="16"/>
      <c r="N3656" s="16"/>
      <c r="O3656" s="16"/>
      <c r="P3656" s="18"/>
      <c r="Q3656" s="14"/>
      <c r="R3656" s="18"/>
      <c r="S3656" s="16">
        <v>0</v>
      </c>
      <c r="T3656" s="18">
        <f t="shared" si="1025"/>
        <v>28464.800000000003</v>
      </c>
      <c r="U3656" s="15"/>
    </row>
    <row r="3657" spans="1:21" ht="16.8" customHeight="1" x14ac:dyDescent="0.35">
      <c r="A3657" s="15"/>
      <c r="B3657" s="15"/>
      <c r="C3657" s="64" t="s">
        <v>148</v>
      </c>
      <c r="D3657" s="16"/>
      <c r="E3657" s="16"/>
      <c r="F3657" s="16"/>
      <c r="G3657" s="16">
        <v>66363.73</v>
      </c>
      <c r="H3657" s="27">
        <v>0</v>
      </c>
      <c r="I3657" s="4"/>
      <c r="J3657" s="14"/>
      <c r="K3657" s="6" t="s">
        <v>35</v>
      </c>
      <c r="L3657" s="55">
        <f>D3658+E3658+A3658+B3658+B3605</f>
        <v>30141.090000000007</v>
      </c>
      <c r="M3657" s="16"/>
      <c r="N3657" s="16"/>
      <c r="O3657" s="56"/>
      <c r="P3657" s="18"/>
      <c r="Q3657" s="14"/>
      <c r="R3657" s="18"/>
      <c r="S3657" s="16">
        <v>0</v>
      </c>
      <c r="T3657" s="18">
        <f t="shared" si="1025"/>
        <v>28464.800000000003</v>
      </c>
      <c r="U3657" s="15"/>
    </row>
    <row r="3658" spans="1:21" ht="16.8" customHeight="1" x14ac:dyDescent="0.35">
      <c r="A3658" s="92">
        <f>D3603-D3605+A3597-E3603-G3657</f>
        <v>4044.4700000000012</v>
      </c>
      <c r="B3658" s="44">
        <f>D3606-D3608+B3597</f>
        <v>6759.5</v>
      </c>
      <c r="C3658" s="57" t="s">
        <v>127</v>
      </c>
      <c r="D3658" s="44">
        <f>D3601-D3604-E3601+D3597-G3656</f>
        <v>16449.350000000006</v>
      </c>
      <c r="E3658" s="44">
        <f>D3602-D3607+E3597</f>
        <v>110.06</v>
      </c>
      <c r="F3658" s="72">
        <f>D3604+D3605+D3607</f>
        <v>3658.52</v>
      </c>
      <c r="G3658" s="81">
        <f>D3604+D3605-E3605+D3607+G3597</f>
        <v>3658.52</v>
      </c>
      <c r="H3658" s="44">
        <v>0</v>
      </c>
      <c r="I3658" s="18">
        <f>G3658-H3658</f>
        <v>3658.52</v>
      </c>
      <c r="J3658" s="58"/>
      <c r="K3658" s="6" t="s">
        <v>128</v>
      </c>
      <c r="L3658" s="3">
        <f>L3656-L3657</f>
        <v>-38813.69</v>
      </c>
      <c r="M3658" s="27" t="s">
        <v>168</v>
      </c>
      <c r="N3658" s="27">
        <f>O3658-L3657</f>
        <v>-11288.920000000006</v>
      </c>
      <c r="O3658" s="44">
        <f>Z3658+AU3658+N3634-N3633+SUM(L3637:L3648)+SUM(N3638:N3648)+L3652-D3604-D3607-D3603+E3605</f>
        <v>18852.170000000002</v>
      </c>
      <c r="P3658" s="18"/>
      <c r="Q3658" s="58"/>
      <c r="R3658" s="59"/>
      <c r="S3658" s="44"/>
      <c r="T3658" s="59">
        <f t="shared" si="1025"/>
        <v>28464.800000000003</v>
      </c>
      <c r="U3658" s="57"/>
    </row>
    <row r="3661" spans="1:21" ht="16.8" customHeight="1" x14ac:dyDescent="0.35">
      <c r="A3661" s="2" t="s">
        <v>0</v>
      </c>
      <c r="B3661" s="2"/>
      <c r="C3661" s="2" t="s">
        <v>2</v>
      </c>
      <c r="D3661" s="3" t="s">
        <v>3</v>
      </c>
      <c r="E3661" s="3" t="s">
        <v>4</v>
      </c>
      <c r="F3661" s="3" t="s">
        <v>5</v>
      </c>
      <c r="G3661" s="3" t="s">
        <v>6</v>
      </c>
      <c r="H3661" s="102" t="s">
        <v>24</v>
      </c>
      <c r="I3661" s="76"/>
      <c r="J3661" s="5" t="s">
        <v>0</v>
      </c>
      <c r="K3661" s="6" t="s">
        <v>2</v>
      </c>
      <c r="L3661" s="3" t="s">
        <v>8</v>
      </c>
      <c r="M3661" s="3" t="s">
        <v>9</v>
      </c>
      <c r="N3661" s="3" t="s">
        <v>10</v>
      </c>
      <c r="O3661" s="3" t="s">
        <v>11</v>
      </c>
      <c r="P3661" s="3" t="s">
        <v>12</v>
      </c>
      <c r="Q3661" s="5" t="s">
        <v>0</v>
      </c>
      <c r="R3661" s="3" t="s">
        <v>8</v>
      </c>
      <c r="S3661" s="3" t="s">
        <v>9</v>
      </c>
      <c r="T3661" s="3" t="s">
        <v>13</v>
      </c>
      <c r="U3661" s="2" t="s">
        <v>14</v>
      </c>
    </row>
    <row r="3662" spans="1:21" ht="16.8" customHeight="1" x14ac:dyDescent="0.35">
      <c r="A3662" s="14">
        <v>45367</v>
      </c>
      <c r="B3662" s="15" t="s">
        <v>173</v>
      </c>
      <c r="C3662" s="15" t="s">
        <v>174</v>
      </c>
      <c r="D3662" s="16">
        <v>22002.73</v>
      </c>
      <c r="E3662" s="16">
        <v>0</v>
      </c>
      <c r="F3662" s="16"/>
      <c r="G3662" s="16"/>
      <c r="H3662" s="103"/>
      <c r="I3662" s="4"/>
      <c r="J3662" s="14">
        <f>A3662</f>
        <v>45367</v>
      </c>
      <c r="K3662" s="17" t="s">
        <v>24</v>
      </c>
      <c r="L3662" s="16">
        <f>D3665+D3668+D3666+D3669</f>
        <v>6986.67</v>
      </c>
      <c r="M3662" s="16"/>
      <c r="N3662" s="82">
        <f>L3662+L3663-M3663</f>
        <v>6986.67</v>
      </c>
      <c r="O3662" s="80">
        <f>D3665+D3668+D3666-E3666-E3665+O3601</f>
        <v>10620.45</v>
      </c>
      <c r="P3662" s="18"/>
      <c r="Q3662" s="14">
        <f>J3662</f>
        <v>45367</v>
      </c>
      <c r="R3662" s="18"/>
      <c r="S3662" s="16"/>
      <c r="T3662" s="18">
        <f>T3658</f>
        <v>28464.800000000003</v>
      </c>
      <c r="U3662" s="15"/>
    </row>
    <row r="3663" spans="1:21" ht="16.8" customHeight="1" x14ac:dyDescent="0.35">
      <c r="A3663" s="15"/>
      <c r="B3663" s="15"/>
      <c r="C3663" s="15" t="s">
        <v>176</v>
      </c>
      <c r="D3663" s="16">
        <v>0</v>
      </c>
      <c r="E3663" s="16"/>
      <c r="F3663" s="16"/>
      <c r="G3663" s="16"/>
      <c r="H3663" s="103" t="s">
        <v>34</v>
      </c>
      <c r="I3663" s="4"/>
      <c r="J3663" s="14"/>
      <c r="K3663" s="17" t="s">
        <v>30</v>
      </c>
      <c r="L3663" s="16">
        <v>0</v>
      </c>
      <c r="M3663" s="16">
        <f>E3666</f>
        <v>0</v>
      </c>
      <c r="N3663" s="16"/>
      <c r="O3663" s="16"/>
      <c r="P3663" s="18"/>
      <c r="Q3663" s="14"/>
      <c r="R3663" s="18"/>
      <c r="S3663" s="16"/>
      <c r="T3663" s="18">
        <f t="shared" ref="T3663:T3694" si="1026">(R3663-S3663)+T3662</f>
        <v>28464.800000000003</v>
      </c>
      <c r="U3663" s="15"/>
    </row>
    <row r="3664" spans="1:21" ht="16.8" customHeight="1" x14ac:dyDescent="0.35">
      <c r="A3664" s="15"/>
      <c r="B3664" s="15"/>
      <c r="C3664" s="15" t="s">
        <v>177</v>
      </c>
      <c r="D3664" s="16">
        <v>28309.99</v>
      </c>
      <c r="E3664" s="16">
        <v>559.49</v>
      </c>
      <c r="F3664" s="16"/>
      <c r="G3664" s="16"/>
      <c r="H3664" s="103">
        <f>D3665+H3603</f>
        <v>4712.3999999999996</v>
      </c>
      <c r="I3664" s="4"/>
      <c r="J3664" s="14"/>
      <c r="K3664" s="17" t="s">
        <v>35</v>
      </c>
      <c r="L3664" s="16">
        <f>D3662+D3663+D3664+D3667-D3665-D3666-D3668-D3669-E3664-E3662+B3665</f>
        <v>42866.560000000005</v>
      </c>
      <c r="M3664" s="16">
        <v>0</v>
      </c>
      <c r="N3664" s="16"/>
      <c r="O3664" s="16">
        <v>0</v>
      </c>
      <c r="P3664" s="18"/>
      <c r="Q3664" s="14"/>
      <c r="R3664" s="18"/>
      <c r="S3664" s="16"/>
      <c r="T3664" s="18">
        <f t="shared" si="1026"/>
        <v>28464.800000000003</v>
      </c>
      <c r="U3664" s="15"/>
    </row>
    <row r="3665" spans="1:21" ht="16.8" customHeight="1" x14ac:dyDescent="0.35">
      <c r="A3665" s="15"/>
      <c r="B3665" s="15">
        <v>0</v>
      </c>
      <c r="C3665" s="15" t="s">
        <v>178</v>
      </c>
      <c r="D3665" s="16">
        <v>2015.42</v>
      </c>
      <c r="E3665" s="16"/>
      <c r="F3665" s="16"/>
      <c r="G3665" s="16"/>
      <c r="H3665" s="103" t="s">
        <v>40</v>
      </c>
      <c r="I3665" s="4"/>
      <c r="J3665" s="14"/>
      <c r="K3665" s="17" t="str">
        <f>C3704</f>
        <v>TASSE</v>
      </c>
      <c r="L3665" s="16"/>
      <c r="M3665" s="16">
        <f>10*(L3662+L3663-M3663)/100</f>
        <v>698.66699999999992</v>
      </c>
      <c r="N3665" s="16">
        <f>G3704</f>
        <v>0</v>
      </c>
      <c r="O3665" s="16">
        <f t="shared" ref="O3665:O3684" si="1027">O3604+M3665-N3665</f>
        <v>19974.605000000003</v>
      </c>
      <c r="P3665" s="18">
        <f t="shared" ref="P3665:P3684" si="1028">P3604+M3665</f>
        <v>1105.7049999999999</v>
      </c>
      <c r="Q3665" s="14"/>
      <c r="R3665" s="18"/>
      <c r="S3665" s="16"/>
      <c r="T3665" s="18">
        <f t="shared" si="1026"/>
        <v>28464.800000000003</v>
      </c>
      <c r="U3665" s="15"/>
    </row>
    <row r="3666" spans="1:21" ht="16.8" customHeight="1" x14ac:dyDescent="0.35">
      <c r="A3666" s="15"/>
      <c r="B3666" s="16">
        <f>B3665+B3605</f>
        <v>2777.71</v>
      </c>
      <c r="C3666" s="15" t="s">
        <v>179</v>
      </c>
      <c r="D3666" s="16">
        <v>4946.51</v>
      </c>
      <c r="E3666" s="16">
        <v>0</v>
      </c>
      <c r="F3666" s="16"/>
      <c r="G3666" s="16"/>
      <c r="H3666" s="103">
        <f>D3666+H3605</f>
        <v>5859.02</v>
      </c>
      <c r="I3666" s="4"/>
      <c r="J3666" s="14"/>
      <c r="K3666" s="17" t="str">
        <f>C3674</f>
        <v>TOT. PAG. PRODUTTORI</v>
      </c>
      <c r="L3666" s="16"/>
      <c r="M3666" s="16">
        <f>8.37*(L3662+L3663-M3663)/100</f>
        <v>584.78427899999997</v>
      </c>
      <c r="N3666" s="16">
        <f>D3674</f>
        <v>0</v>
      </c>
      <c r="O3666" s="16">
        <f t="shared" si="1027"/>
        <v>-16816.304915000001</v>
      </c>
      <c r="P3666" s="18">
        <f t="shared" si="1028"/>
        <v>925.47508500000004</v>
      </c>
      <c r="Q3666" s="14"/>
      <c r="R3666" s="18"/>
      <c r="S3666" s="16"/>
      <c r="T3666" s="18">
        <f t="shared" si="1026"/>
        <v>28464.800000000003</v>
      </c>
      <c r="U3666" s="15"/>
    </row>
    <row r="3667" spans="1:21" ht="16.8" customHeight="1" x14ac:dyDescent="0.35">
      <c r="A3667" s="15"/>
      <c r="B3667" s="15"/>
      <c r="C3667" s="15" t="s">
        <v>180</v>
      </c>
      <c r="D3667" s="16">
        <v>100</v>
      </c>
      <c r="E3667" s="16">
        <v>0</v>
      </c>
      <c r="F3667" s="16"/>
      <c r="G3667" s="16"/>
      <c r="H3667" s="103" t="s">
        <v>44</v>
      </c>
      <c r="I3667" s="77" t="s">
        <v>181</v>
      </c>
      <c r="J3667" s="14"/>
      <c r="K3667" s="15" t="str">
        <f>C3691</f>
        <v>TOT. PAG. IMPIEGATE</v>
      </c>
      <c r="L3667" s="16"/>
      <c r="M3667" s="16">
        <f>15.35*(L3662+L3663-M3663)/100</f>
        <v>1072.453845</v>
      </c>
      <c r="N3667" s="16">
        <f>D3691</f>
        <v>0</v>
      </c>
      <c r="O3667" s="16">
        <f t="shared" si="1027"/>
        <v>-5026.732825</v>
      </c>
      <c r="P3667" s="18">
        <f t="shared" si="1028"/>
        <v>1697.257175</v>
      </c>
      <c r="Q3667" s="14"/>
      <c r="R3667" s="18"/>
      <c r="S3667" s="16"/>
      <c r="T3667" s="18">
        <f t="shared" si="1026"/>
        <v>28464.800000000003</v>
      </c>
      <c r="U3667" s="15"/>
    </row>
    <row r="3668" spans="1:21" ht="16.8" customHeight="1" x14ac:dyDescent="0.35">
      <c r="A3668" s="15"/>
      <c r="B3668" s="15" t="s">
        <v>42</v>
      </c>
      <c r="C3668" s="15" t="s">
        <v>182</v>
      </c>
      <c r="D3668" s="16">
        <v>0</v>
      </c>
      <c r="E3668" s="16"/>
      <c r="F3668" s="16"/>
      <c r="G3668" s="16"/>
      <c r="H3668" s="103">
        <f>D3668+H3607</f>
        <v>23.73</v>
      </c>
      <c r="I3668" s="78">
        <f>D3665+D3666-E3666+D3668</f>
        <v>6961.93</v>
      </c>
      <c r="J3668" s="14"/>
      <c r="K3668" s="15" t="s">
        <v>45</v>
      </c>
      <c r="L3668" s="16"/>
      <c r="M3668" s="16">
        <f>2.6*(L3662+L3663-M3663)/100</f>
        <v>181.65342000000001</v>
      </c>
      <c r="N3668" s="16">
        <f>D3679</f>
        <v>0</v>
      </c>
      <c r="O3668" s="16">
        <f t="shared" si="1027"/>
        <v>5278.6832999999997</v>
      </c>
      <c r="P3668" s="18">
        <f t="shared" si="1028"/>
        <v>287.48330000000004</v>
      </c>
      <c r="Q3668" s="14"/>
      <c r="R3668" s="18"/>
      <c r="S3668" s="16"/>
      <c r="T3668" s="18">
        <f t="shared" si="1026"/>
        <v>28464.800000000003</v>
      </c>
      <c r="U3668" s="15"/>
    </row>
    <row r="3669" spans="1:21" ht="16.8" customHeight="1" x14ac:dyDescent="0.35">
      <c r="A3669" s="15"/>
      <c r="B3669" s="15"/>
      <c r="C3669" s="15" t="s">
        <v>183</v>
      </c>
      <c r="D3669" s="16">
        <v>24.74</v>
      </c>
      <c r="E3669" s="16"/>
      <c r="F3669" s="16"/>
      <c r="G3669" s="16">
        <v>0</v>
      </c>
      <c r="H3669" s="103" t="s">
        <v>49</v>
      </c>
      <c r="I3669" s="4"/>
      <c r="J3669" s="14"/>
      <c r="K3669" s="15" t="s">
        <v>47</v>
      </c>
      <c r="L3669" s="16"/>
      <c r="M3669" s="16">
        <f>2.6*(L3662+L3663-M3663)/100</f>
        <v>181.65342000000001</v>
      </c>
      <c r="N3669" s="16">
        <f>G3680+H3680</f>
        <v>0</v>
      </c>
      <c r="O3669" s="16">
        <f t="shared" si="1027"/>
        <v>5113.1932999999999</v>
      </c>
      <c r="P3669" s="18">
        <f t="shared" si="1028"/>
        <v>287.48330000000004</v>
      </c>
      <c r="Q3669" s="14"/>
      <c r="R3669" s="18"/>
      <c r="S3669" s="16">
        <f>G3669</f>
        <v>0</v>
      </c>
      <c r="T3669" s="18">
        <f t="shared" si="1026"/>
        <v>28464.800000000003</v>
      </c>
      <c r="U3669" s="15" t="str">
        <f>C3669</f>
        <v>Provvigioni TUTELA LEGALE</v>
      </c>
    </row>
    <row r="3670" spans="1:21" ht="16.8" customHeight="1" x14ac:dyDescent="0.35">
      <c r="A3670" s="15"/>
      <c r="B3670" s="15"/>
      <c r="C3670" s="15" t="s">
        <v>184</v>
      </c>
      <c r="D3670" s="16"/>
      <c r="E3670" s="16"/>
      <c r="F3670" s="16"/>
      <c r="G3670" s="16">
        <v>0</v>
      </c>
      <c r="H3670" s="103">
        <f>D3669+H3609</f>
        <v>436.6</v>
      </c>
      <c r="I3670" s="4"/>
      <c r="J3670" s="14"/>
      <c r="K3670" s="15" t="s">
        <v>50</v>
      </c>
      <c r="L3670" s="16"/>
      <c r="M3670" s="16">
        <f>0.46*(L3662+L3663-M3663)/100</f>
        <v>32.138682000000003</v>
      </c>
      <c r="N3670" s="16">
        <f>G3684</f>
        <v>0</v>
      </c>
      <c r="O3670" s="16">
        <f t="shared" si="1027"/>
        <v>933.92242999999996</v>
      </c>
      <c r="P3670" s="18">
        <f t="shared" si="1028"/>
        <v>50.862430000000003</v>
      </c>
      <c r="Q3670" s="14"/>
      <c r="R3670" s="18"/>
      <c r="S3670" s="16">
        <f>G3670</f>
        <v>0</v>
      </c>
      <c r="T3670" s="18">
        <f t="shared" si="1026"/>
        <v>28464.800000000003</v>
      </c>
      <c r="U3670" s="15" t="str">
        <f>C3670</f>
        <v xml:space="preserve">PAG. PROVV. SILVIO CATTANEO MESE DI </v>
      </c>
    </row>
    <row r="3671" spans="1:21" ht="16.8" customHeight="1" x14ac:dyDescent="0.35">
      <c r="A3671" s="15"/>
      <c r="B3671" s="15"/>
      <c r="C3671" s="15" t="s">
        <v>185</v>
      </c>
      <c r="D3671" s="16"/>
      <c r="E3671" s="16"/>
      <c r="F3671" s="16"/>
      <c r="G3671" s="16">
        <v>0</v>
      </c>
      <c r="H3671" s="103"/>
      <c r="I3671" s="4"/>
      <c r="J3671" s="14"/>
      <c r="K3671" s="15" t="s">
        <v>52</v>
      </c>
      <c r="L3671" s="16"/>
      <c r="M3671" s="16">
        <f>0.28*(L3662+L3663-M3663)/100</f>
        <v>19.562676</v>
      </c>
      <c r="N3671" s="16">
        <f>D3694</f>
        <v>0</v>
      </c>
      <c r="O3671" s="16">
        <f t="shared" si="1027"/>
        <v>568.46974</v>
      </c>
      <c r="P3671" s="18">
        <f t="shared" si="1028"/>
        <v>30.95974</v>
      </c>
      <c r="Q3671" s="14"/>
      <c r="R3671" s="18"/>
      <c r="S3671" s="16">
        <f>G3671</f>
        <v>0</v>
      </c>
      <c r="T3671" s="18">
        <f t="shared" si="1026"/>
        <v>28464.800000000003</v>
      </c>
      <c r="U3671" s="15" t="str">
        <f>C3671</f>
        <v>PAG. PROVV. AMICONE RENZO MESE DI</v>
      </c>
    </row>
    <row r="3672" spans="1:21" ht="16.8" customHeight="1" x14ac:dyDescent="0.35">
      <c r="A3672" s="15"/>
      <c r="B3672" s="15"/>
      <c r="C3672" s="15" t="s">
        <v>186</v>
      </c>
      <c r="D3672" s="16"/>
      <c r="E3672" s="16"/>
      <c r="F3672" s="16"/>
      <c r="G3672" s="16">
        <v>0</v>
      </c>
      <c r="H3672" s="103"/>
      <c r="I3672" s="4">
        <v>306</v>
      </c>
      <c r="J3672" s="14"/>
      <c r="K3672" s="15" t="str">
        <f>C3682</f>
        <v>Materiale pulizia</v>
      </c>
      <c r="L3672" s="16"/>
      <c r="M3672" s="16">
        <f>0.28*(L3662+L3663-M3663)/100</f>
        <v>19.562676</v>
      </c>
      <c r="N3672" s="16">
        <f>G3682</f>
        <v>0</v>
      </c>
      <c r="O3672" s="16">
        <f t="shared" si="1027"/>
        <v>568.46974</v>
      </c>
      <c r="P3672" s="18">
        <f t="shared" si="1028"/>
        <v>30.95974</v>
      </c>
      <c r="Q3672" s="14"/>
      <c r="R3672" s="18"/>
      <c r="S3672" s="16">
        <f>G3672</f>
        <v>0</v>
      </c>
      <c r="T3672" s="18">
        <f t="shared" si="1026"/>
        <v>28464.800000000003</v>
      </c>
      <c r="U3672" s="15" t="str">
        <f>C3672</f>
        <v>PAG. PROVV. VINCENZO  DI VITO</v>
      </c>
    </row>
    <row r="3673" spans="1:21" ht="16.8" customHeight="1" x14ac:dyDescent="0.35">
      <c r="A3673" s="15"/>
      <c r="B3673" s="15"/>
      <c r="C3673" s="15" t="s">
        <v>187</v>
      </c>
      <c r="D3673" s="16"/>
      <c r="E3673" s="16"/>
      <c r="F3673" s="16"/>
      <c r="G3673" s="16">
        <v>0</v>
      </c>
      <c r="H3673" s="16"/>
      <c r="I3673" s="4">
        <v>29.09</v>
      </c>
      <c r="J3673" s="14"/>
      <c r="K3673" s="15" t="str">
        <f>C3685</f>
        <v>Pubblicità</v>
      </c>
      <c r="L3673" s="16"/>
      <c r="M3673" s="16">
        <f>0.28*(L3662+L3663-M3663)/100</f>
        <v>19.562676</v>
      </c>
      <c r="N3673" s="16">
        <f>G3685</f>
        <v>0</v>
      </c>
      <c r="O3673" s="16">
        <f t="shared" si="1027"/>
        <v>568.46974</v>
      </c>
      <c r="P3673" s="18">
        <f t="shared" si="1028"/>
        <v>30.95974</v>
      </c>
      <c r="Q3673" s="14"/>
      <c r="R3673" s="18"/>
      <c r="S3673" s="16">
        <f>G3673</f>
        <v>0</v>
      </c>
      <c r="T3673" s="18">
        <f t="shared" si="1026"/>
        <v>28464.800000000003</v>
      </c>
      <c r="U3673" s="15" t="str">
        <f>C3673</f>
        <v>PAG. PROVV. FRANCESCOMARCHESOLI</v>
      </c>
    </row>
    <row r="3674" spans="1:21" ht="16.8" customHeight="1" x14ac:dyDescent="0.35">
      <c r="A3674" s="15"/>
      <c r="B3674" s="15"/>
      <c r="C3674" s="15" t="s">
        <v>55</v>
      </c>
      <c r="D3674" s="16">
        <f>SUM(G3666:G3673)+E3669+E3670+E3671+E3672+E3673</f>
        <v>0</v>
      </c>
      <c r="E3674" s="16"/>
      <c r="F3674" s="16"/>
      <c r="G3674" s="16"/>
      <c r="H3674" s="16"/>
      <c r="I3674" s="4">
        <v>223.5</v>
      </c>
      <c r="J3674" s="14"/>
      <c r="K3674" s="15" t="str">
        <f>C3695</f>
        <v xml:space="preserve">PAG. BOLLETTA ENEL  </v>
      </c>
      <c r="L3674" s="16"/>
      <c r="M3674" s="16">
        <f>0.46*(L3662+L3663-M3663)/100</f>
        <v>32.138682000000003</v>
      </c>
      <c r="N3674" s="16">
        <f>G3695</f>
        <v>0</v>
      </c>
      <c r="O3674" s="16">
        <f t="shared" si="1027"/>
        <v>933.92242999999996</v>
      </c>
      <c r="P3674" s="18">
        <f t="shared" si="1028"/>
        <v>50.862430000000003</v>
      </c>
      <c r="Q3674" s="14"/>
      <c r="R3674" s="18"/>
      <c r="S3674" s="16">
        <v>0</v>
      </c>
      <c r="T3674" s="18">
        <f t="shared" si="1026"/>
        <v>28464.800000000003</v>
      </c>
      <c r="U3674" s="15"/>
    </row>
    <row r="3675" spans="1:21" ht="16.8" customHeight="1" x14ac:dyDescent="0.35">
      <c r="A3675" s="15"/>
      <c r="B3675" s="15"/>
      <c r="C3675" s="15" t="s">
        <v>56</v>
      </c>
      <c r="D3675" s="16"/>
      <c r="E3675" s="16"/>
      <c r="F3675" s="16"/>
      <c r="G3675" s="16"/>
      <c r="H3675" s="16">
        <f>SUM(H3662:H3674)</f>
        <v>11031.75</v>
      </c>
      <c r="I3675" s="4">
        <f>SUM(I3672:I3674)</f>
        <v>558.58999999999992</v>
      </c>
      <c r="J3675" s="14"/>
      <c r="K3675" s="15" t="s">
        <v>188</v>
      </c>
      <c r="L3675" s="16"/>
      <c r="M3675" s="16">
        <f>14.4*(L3662+L3663-M3663)/100</f>
        <v>1006.0804800000001</v>
      </c>
      <c r="N3675" s="16">
        <f>G3696</f>
        <v>1723.32</v>
      </c>
      <c r="O3675" s="16">
        <f t="shared" si="1027"/>
        <v>7080.4452000000001</v>
      </c>
      <c r="P3675" s="18">
        <f t="shared" si="1028"/>
        <v>1592.2152000000001</v>
      </c>
      <c r="Q3675" s="14"/>
      <c r="R3675" s="18"/>
      <c r="S3675" s="16">
        <v>0</v>
      </c>
      <c r="T3675" s="18">
        <f t="shared" si="1026"/>
        <v>28464.800000000003</v>
      </c>
      <c r="U3675" s="15"/>
    </row>
    <row r="3676" spans="1:21" ht="16.8" customHeight="1" x14ac:dyDescent="0.35">
      <c r="A3676" s="15"/>
      <c r="B3676" s="15"/>
      <c r="C3676" s="15" t="s">
        <v>57</v>
      </c>
      <c r="D3676" s="16">
        <f>E3675+G3675</f>
        <v>0</v>
      </c>
      <c r="E3676" s="16"/>
      <c r="F3676" s="16"/>
      <c r="G3676" s="16"/>
      <c r="H3676" s="16"/>
      <c r="I3676" s="4">
        <v>27750.5</v>
      </c>
      <c r="J3676" s="14"/>
      <c r="K3676" s="15" t="str">
        <f>C3697</f>
        <v>Spese condominiali</v>
      </c>
      <c r="L3676" s="16">
        <f>D3685</f>
        <v>0</v>
      </c>
      <c r="M3676" s="16">
        <f>1.4*(L3662+L3663-M3663)/100</f>
        <v>97.813379999999995</v>
      </c>
      <c r="N3676" s="16">
        <f>G3697</f>
        <v>0</v>
      </c>
      <c r="O3676" s="16">
        <f t="shared" si="1027"/>
        <v>2270.1887000000002</v>
      </c>
      <c r="P3676" s="18">
        <f t="shared" si="1028"/>
        <v>154.7987</v>
      </c>
      <c r="Q3676" s="14"/>
      <c r="R3676" s="18"/>
      <c r="S3676" s="16">
        <v>0</v>
      </c>
      <c r="T3676" s="18">
        <f t="shared" si="1026"/>
        <v>28464.800000000003</v>
      </c>
      <c r="U3676" s="15"/>
    </row>
    <row r="3677" spans="1:21" ht="16.8" customHeight="1" x14ac:dyDescent="0.35">
      <c r="A3677" s="15"/>
      <c r="B3677" s="15"/>
      <c r="C3677" s="15" t="s">
        <v>58</v>
      </c>
      <c r="D3677" s="16"/>
      <c r="E3677" s="16"/>
      <c r="F3677" s="16"/>
      <c r="G3677" s="16">
        <v>0</v>
      </c>
      <c r="H3677" s="16"/>
      <c r="I3677" s="4">
        <f>SUM(I3675:I3676)</f>
        <v>28309.09</v>
      </c>
      <c r="J3677" s="14"/>
      <c r="K3677" s="15" t="str">
        <f>C3699</f>
        <v xml:space="preserve">RIVALSA </v>
      </c>
      <c r="L3677" s="16"/>
      <c r="M3677" s="16">
        <f>0*(L3662+L3663-M3663)/100</f>
        <v>0</v>
      </c>
      <c r="N3677" s="16">
        <f>G3699</f>
        <v>0</v>
      </c>
      <c r="O3677" s="16">
        <f t="shared" si="1027"/>
        <v>0</v>
      </c>
      <c r="P3677" s="18">
        <f t="shared" si="1028"/>
        <v>0</v>
      </c>
      <c r="Q3677" s="14"/>
      <c r="R3677" s="18"/>
      <c r="S3677" s="16">
        <f>G3677</f>
        <v>0</v>
      </c>
      <c r="T3677" s="18">
        <f t="shared" si="1026"/>
        <v>28464.800000000003</v>
      </c>
      <c r="U3677" s="15" t="str">
        <f>C3677</f>
        <v xml:space="preserve">Francobolli    </v>
      </c>
    </row>
    <row r="3678" spans="1:21" ht="16.8" customHeight="1" x14ac:dyDescent="0.35">
      <c r="A3678" s="15"/>
      <c r="B3678" s="15"/>
      <c r="C3678" s="15" t="s">
        <v>143</v>
      </c>
      <c r="D3678" s="16"/>
      <c r="E3678" s="16"/>
      <c r="F3678" s="16"/>
      <c r="G3678" s="16">
        <v>0</v>
      </c>
      <c r="H3678" s="16"/>
      <c r="I3678" s="4"/>
      <c r="J3678" s="14"/>
      <c r="K3678" s="15" t="str">
        <f>C3700</f>
        <v>COMMERCIALISTA</v>
      </c>
      <c r="L3678" s="16"/>
      <c r="M3678" s="16">
        <f>1.86*(L3662+L3663-M3663)/100</f>
        <v>129.95206200000001</v>
      </c>
      <c r="N3678" s="16">
        <f>G3700</f>
        <v>0</v>
      </c>
      <c r="O3678" s="16">
        <f t="shared" si="1027"/>
        <v>2172.1711300000002</v>
      </c>
      <c r="P3678" s="18">
        <f t="shared" si="1028"/>
        <v>205.66113000000001</v>
      </c>
      <c r="Q3678" s="14"/>
      <c r="R3678" s="18"/>
      <c r="S3678" s="16">
        <f>G3678</f>
        <v>0</v>
      </c>
      <c r="T3678" s="18">
        <f t="shared" si="1026"/>
        <v>28464.800000000003</v>
      </c>
      <c r="U3678" s="15" t="str">
        <f>C3678</f>
        <v xml:space="preserve">PAG. FATT. SOMMESE PETROLI </v>
      </c>
    </row>
    <row r="3679" spans="1:21" ht="16.8" customHeight="1" x14ac:dyDescent="0.35">
      <c r="A3679" s="15"/>
      <c r="B3679" s="15"/>
      <c r="C3679" s="15" t="s">
        <v>60</v>
      </c>
      <c r="D3679" s="16">
        <f>SUM(G3678:G3679)</f>
        <v>0</v>
      </c>
      <c r="E3679" s="16">
        <v>0</v>
      </c>
      <c r="F3679" s="16"/>
      <c r="G3679" s="16">
        <v>0</v>
      </c>
      <c r="H3679" s="16"/>
      <c r="I3679" s="4"/>
      <c r="J3679" s="14"/>
      <c r="K3679" s="15" t="str">
        <f>C3701</f>
        <v>CASSA PREVIDENZA  AGENTI  + QUOTA GAA</v>
      </c>
      <c r="L3679" s="16">
        <v>0</v>
      </c>
      <c r="M3679" s="16">
        <f>0.7*(L3662+L3663-M3663)/100</f>
        <v>48.906689999999998</v>
      </c>
      <c r="N3679" s="16">
        <f>G3701</f>
        <v>0</v>
      </c>
      <c r="O3679" s="16">
        <f t="shared" si="1027"/>
        <v>1421.1793500000001</v>
      </c>
      <c r="P3679" s="18">
        <f t="shared" si="1028"/>
        <v>77.399349999999998</v>
      </c>
      <c r="Q3679" s="14"/>
      <c r="R3679" s="18"/>
      <c r="S3679" s="16">
        <f>G3679</f>
        <v>0</v>
      </c>
      <c r="T3679" s="18">
        <f t="shared" si="1026"/>
        <v>28464.800000000003</v>
      </c>
      <c r="U3679" s="15" t="str">
        <f>C3679</f>
        <v>Benzina auto papa'</v>
      </c>
    </row>
    <row r="3680" spans="1:21" ht="16.8" customHeight="1" x14ac:dyDescent="0.35">
      <c r="A3680" s="15"/>
      <c r="B3680" s="15"/>
      <c r="C3680" s="28" t="s">
        <v>189</v>
      </c>
      <c r="D3680" s="16"/>
      <c r="E3680" s="16">
        <v>0</v>
      </c>
      <c r="F3680" s="16">
        <v>0</v>
      </c>
      <c r="G3680" s="16">
        <v>0</v>
      </c>
      <c r="H3680" s="27">
        <v>0</v>
      </c>
      <c r="I3680" s="4"/>
      <c r="J3680" s="14"/>
      <c r="K3680" s="15" t="str">
        <f>C3705</f>
        <v>PREL.  ACC. PER AMM-  GIGI</v>
      </c>
      <c r="L3680" s="16">
        <v>0</v>
      </c>
      <c r="M3680" s="16">
        <f>18.82*(L3662+L3663-M3663)/100</f>
        <v>1314.891294</v>
      </c>
      <c r="N3680" s="16">
        <f>G3705</f>
        <v>0</v>
      </c>
      <c r="O3680" s="16">
        <f t="shared" si="1027"/>
        <v>16343.486809999999</v>
      </c>
      <c r="P3680" s="18">
        <f t="shared" si="1028"/>
        <v>2080.9368100000002</v>
      </c>
      <c r="Q3680" s="14"/>
      <c r="R3680" s="18"/>
      <c r="S3680" s="16">
        <v>0</v>
      </c>
      <c r="T3680" s="18">
        <f t="shared" si="1026"/>
        <v>28464.800000000003</v>
      </c>
      <c r="U3680" s="15"/>
    </row>
    <row r="3681" spans="1:21" ht="16.8" customHeight="1" x14ac:dyDescent="0.35">
      <c r="A3681" s="15"/>
      <c r="B3681" s="15"/>
      <c r="C3681" s="15"/>
      <c r="D3681" s="16"/>
      <c r="E3681" s="16"/>
      <c r="F3681" s="16"/>
      <c r="G3681" s="16">
        <v>0</v>
      </c>
      <c r="H3681" s="27">
        <v>0</v>
      </c>
      <c r="I3681" s="4"/>
      <c r="J3681" s="14"/>
      <c r="K3681" s="15" t="str">
        <f>C3706</f>
        <v>PREL.  ACC. PER AMM-. RENZO</v>
      </c>
      <c r="L3681" s="16">
        <v>0</v>
      </c>
      <c r="M3681" s="16">
        <f>18.82*(L3662+L3663-M3663)/100</f>
        <v>1314.891294</v>
      </c>
      <c r="N3681" s="29">
        <f>G3706</f>
        <v>0</v>
      </c>
      <c r="O3681" s="16">
        <f t="shared" si="1027"/>
        <v>25959.45681</v>
      </c>
      <c r="P3681" s="18">
        <f t="shared" si="1028"/>
        <v>2080.9368100000002</v>
      </c>
      <c r="Q3681" s="14"/>
      <c r="R3681" s="18"/>
      <c r="S3681" s="16">
        <f>G3681</f>
        <v>0</v>
      </c>
      <c r="T3681" s="18">
        <f t="shared" si="1026"/>
        <v>28464.800000000003</v>
      </c>
      <c r="U3681" s="15">
        <f t="shared" ref="U3681:U3687" si="1029">C3681</f>
        <v>0</v>
      </c>
    </row>
    <row r="3682" spans="1:21" ht="16.8" customHeight="1" x14ac:dyDescent="0.35">
      <c r="A3682" s="15"/>
      <c r="B3682" s="15"/>
      <c r="C3682" s="28" t="s">
        <v>62</v>
      </c>
      <c r="D3682" s="16"/>
      <c r="E3682" s="16"/>
      <c r="F3682" s="16"/>
      <c r="G3682" s="16">
        <v>0</v>
      </c>
      <c r="H3682" s="16"/>
      <c r="I3682" s="4"/>
      <c r="J3682" s="14"/>
      <c r="K3682" s="15" t="str">
        <f>C3677</f>
        <v xml:space="preserve">Francobolli    </v>
      </c>
      <c r="L3682" s="16">
        <v>0</v>
      </c>
      <c r="M3682" s="16">
        <f>0.5*(L3662+L3663-M3663)/100</f>
        <v>34.933349999999997</v>
      </c>
      <c r="N3682" s="16">
        <f>G3677</f>
        <v>0</v>
      </c>
      <c r="O3682" s="16">
        <f t="shared" si="1027"/>
        <v>1015.13525</v>
      </c>
      <c r="P3682" s="18">
        <f t="shared" si="1028"/>
        <v>55.285249999999998</v>
      </c>
      <c r="Q3682" s="14"/>
      <c r="R3682" s="18"/>
      <c r="S3682" s="16">
        <f>G3682</f>
        <v>0</v>
      </c>
      <c r="T3682" s="18">
        <f t="shared" si="1026"/>
        <v>28464.800000000003</v>
      </c>
      <c r="U3682" s="15" t="str">
        <f t="shared" si="1029"/>
        <v>Materiale pulizia</v>
      </c>
    </row>
    <row r="3683" spans="1:21" ht="16.8" customHeight="1" x14ac:dyDescent="0.35">
      <c r="A3683" s="15"/>
      <c r="B3683" s="15"/>
      <c r="C3683" s="15" t="s">
        <v>63</v>
      </c>
      <c r="D3683" s="16"/>
      <c r="E3683" s="16"/>
      <c r="F3683" s="16"/>
      <c r="G3683" s="16">
        <v>0</v>
      </c>
      <c r="H3683" s="16"/>
      <c r="I3683" s="4"/>
      <c r="J3683" s="14"/>
      <c r="K3683" s="17" t="str">
        <f>C3683</f>
        <v xml:space="preserve">Assicurazioni </v>
      </c>
      <c r="L3683" s="16">
        <v>0</v>
      </c>
      <c r="M3683" s="16">
        <f>0.5*(L3662+L3663-M3663)/100</f>
        <v>34.933349999999997</v>
      </c>
      <c r="N3683" s="16">
        <f>G3683</f>
        <v>0</v>
      </c>
      <c r="O3683" s="16">
        <f t="shared" si="1027"/>
        <v>1015.13525</v>
      </c>
      <c r="P3683" s="18">
        <f t="shared" si="1028"/>
        <v>55.285249999999998</v>
      </c>
      <c r="Q3683" s="14"/>
      <c r="R3683" s="18"/>
      <c r="S3683" s="16">
        <f>G3683</f>
        <v>0</v>
      </c>
      <c r="T3683" s="18">
        <f t="shared" si="1026"/>
        <v>28464.800000000003</v>
      </c>
      <c r="U3683" s="15" t="str">
        <f t="shared" si="1029"/>
        <v xml:space="preserve">Assicurazioni </v>
      </c>
    </row>
    <row r="3684" spans="1:21" ht="16.8" customHeight="1" x14ac:dyDescent="0.35">
      <c r="A3684" s="15"/>
      <c r="B3684" s="15"/>
      <c r="C3684" s="15" t="s">
        <v>50</v>
      </c>
      <c r="D3684" s="16"/>
      <c r="E3684" s="16"/>
      <c r="F3684" s="16"/>
      <c r="G3684" s="16">
        <v>0</v>
      </c>
      <c r="H3684" s="16"/>
      <c r="I3684" s="4"/>
      <c r="J3684" s="14"/>
      <c r="K3684" s="17" t="s">
        <v>64</v>
      </c>
      <c r="L3684" s="16"/>
      <c r="M3684" s="16">
        <f>2.32*(L3662+L3663-M3663)/100</f>
        <v>162.090744</v>
      </c>
      <c r="N3684" s="16">
        <f>H3718+H3717+G3716+G3681</f>
        <v>0</v>
      </c>
      <c r="O3684" s="16">
        <f t="shared" si="1027"/>
        <v>13.533559999999994</v>
      </c>
      <c r="P3684" s="18">
        <f t="shared" si="1028"/>
        <v>256.52355999999997</v>
      </c>
      <c r="Q3684" s="14"/>
      <c r="R3684" s="18"/>
      <c r="S3684" s="16">
        <f>G3684</f>
        <v>0</v>
      </c>
      <c r="T3684" s="18">
        <f t="shared" si="1026"/>
        <v>28464.800000000003</v>
      </c>
      <c r="U3684" s="15" t="str">
        <f t="shared" si="1029"/>
        <v>Telepass</v>
      </c>
    </row>
    <row r="3685" spans="1:21" ht="16.8" customHeight="1" x14ac:dyDescent="0.35">
      <c r="A3685" s="15"/>
      <c r="B3685" s="15"/>
      <c r="C3685" s="28" t="s">
        <v>65</v>
      </c>
      <c r="D3685" s="16">
        <v>0</v>
      </c>
      <c r="E3685" s="16"/>
      <c r="F3685" s="16"/>
      <c r="G3685" s="16">
        <v>0</v>
      </c>
      <c r="H3685" s="16"/>
      <c r="I3685" s="4"/>
      <c r="J3685" s="14"/>
      <c r="K3685" s="17"/>
      <c r="L3685" s="16"/>
      <c r="M3685" s="16"/>
      <c r="N3685" s="16" t="s">
        <v>66</v>
      </c>
      <c r="O3685" s="16">
        <f>T3719+AO3719</f>
        <v>56032.32</v>
      </c>
      <c r="P3685" s="18"/>
      <c r="Q3685" s="14"/>
      <c r="R3685" s="18"/>
      <c r="S3685" s="16">
        <v>0</v>
      </c>
      <c r="T3685" s="18">
        <f t="shared" si="1026"/>
        <v>28464.800000000003</v>
      </c>
      <c r="U3685" s="15" t="str">
        <f t="shared" si="1029"/>
        <v>Pubblicità</v>
      </c>
    </row>
    <row r="3686" spans="1:21" ht="16.8" customHeight="1" x14ac:dyDescent="0.35">
      <c r="A3686" s="15"/>
      <c r="B3686" s="66"/>
      <c r="C3686" s="15" t="s">
        <v>145</v>
      </c>
      <c r="D3686" s="67"/>
      <c r="E3686" s="16">
        <v>0</v>
      </c>
      <c r="F3686" s="16"/>
      <c r="G3686" s="16">
        <v>0</v>
      </c>
      <c r="H3686" s="16"/>
      <c r="I3686" s="4"/>
      <c r="J3686" s="14"/>
      <c r="K3686" s="17" t="s">
        <v>190</v>
      </c>
      <c r="L3686" s="16"/>
      <c r="M3686" s="16">
        <v>5553.86</v>
      </c>
      <c r="N3686" s="16" t="s">
        <v>68</v>
      </c>
      <c r="O3686" s="31">
        <f>L3710</f>
        <v>0</v>
      </c>
      <c r="P3686" s="32">
        <f>SUM(P3665:P3684)</f>
        <v>11057.050000000001</v>
      </c>
      <c r="Q3686" s="14"/>
      <c r="R3686" s="18"/>
      <c r="S3686" s="16">
        <f>G3686</f>
        <v>0</v>
      </c>
      <c r="T3686" s="18">
        <f t="shared" si="1026"/>
        <v>28464.800000000003</v>
      </c>
      <c r="U3686" s="15" t="str">
        <f t="shared" si="1029"/>
        <v xml:space="preserve">PAG. STIP.           MARZIA </v>
      </c>
    </row>
    <row r="3687" spans="1:21" ht="16.8" customHeight="1" x14ac:dyDescent="0.35">
      <c r="A3687" s="15"/>
      <c r="B3687" s="15"/>
      <c r="C3687" s="15" t="s">
        <v>147</v>
      </c>
      <c r="D3687" s="16"/>
      <c r="E3687" s="16">
        <v>0</v>
      </c>
      <c r="F3687" s="16"/>
      <c r="G3687" s="16">
        <v>0</v>
      </c>
      <c r="H3687" s="16"/>
      <c r="I3687" s="4"/>
      <c r="J3687" s="14"/>
      <c r="K3687" s="17"/>
      <c r="L3687" s="16"/>
      <c r="M3687" s="16">
        <v>0</v>
      </c>
      <c r="N3687" s="16" t="s">
        <v>70</v>
      </c>
      <c r="O3687" s="16">
        <f>SUM(L3698:L3709)+L3712</f>
        <v>27182.5</v>
      </c>
      <c r="P3687" s="33">
        <f>SUM(O3665:O3684)</f>
        <v>69387.430000000008</v>
      </c>
      <c r="Q3687" s="14"/>
      <c r="R3687" s="18"/>
      <c r="S3687" s="16">
        <f>G3687</f>
        <v>0</v>
      </c>
      <c r="T3687" s="18">
        <f t="shared" si="1026"/>
        <v>28464.800000000003</v>
      </c>
      <c r="U3687" s="15" t="str">
        <f t="shared" si="1029"/>
        <v xml:space="preserve">PAG. STIP.           DEBORAH </v>
      </c>
    </row>
    <row r="3688" spans="1:21" ht="16.8" customHeight="1" x14ac:dyDescent="0.35">
      <c r="A3688" s="15"/>
      <c r="B3688" s="15"/>
      <c r="C3688" s="15" t="s">
        <v>149</v>
      </c>
      <c r="D3688" s="16"/>
      <c r="E3688" s="16">
        <v>0</v>
      </c>
      <c r="F3688" s="16"/>
      <c r="G3688" s="16">
        <v>0</v>
      </c>
      <c r="H3688" s="16"/>
      <c r="I3688" s="4"/>
      <c r="J3688" s="14"/>
      <c r="K3688" s="17"/>
      <c r="L3688" s="16"/>
      <c r="M3688" s="16"/>
      <c r="N3688" s="16" t="s">
        <v>72</v>
      </c>
      <c r="O3688" s="34">
        <f>O3627+O3628-F3703-F3702</f>
        <v>6368.4399999999987</v>
      </c>
      <c r="P3688" s="35">
        <f>O3627+O3628+O3689-F3703-F3702-O3686-O3687</f>
        <v>-13827.390000000003</v>
      </c>
      <c r="Q3688" s="14"/>
      <c r="R3688" s="18"/>
      <c r="S3688" s="16">
        <f>G3688</f>
        <v>0</v>
      </c>
      <c r="T3688" s="18">
        <f t="shared" si="1026"/>
        <v>28464.800000000003</v>
      </c>
      <c r="U3688" s="15"/>
    </row>
    <row r="3689" spans="1:21" ht="16.8" customHeight="1" x14ac:dyDescent="0.35">
      <c r="A3689" s="15"/>
      <c r="B3689" s="15"/>
      <c r="C3689" s="15" t="s">
        <v>150</v>
      </c>
      <c r="D3689" s="16"/>
      <c r="E3689" s="16">
        <v>0</v>
      </c>
      <c r="F3689" s="16"/>
      <c r="G3689" s="16">
        <v>0</v>
      </c>
      <c r="H3689" s="16"/>
      <c r="I3689" s="4"/>
      <c r="J3689" s="14"/>
      <c r="K3689" s="6" t="s">
        <v>74</v>
      </c>
      <c r="L3689" s="3">
        <f>SUM(L3662:L3688)</f>
        <v>49853.23</v>
      </c>
      <c r="M3689" s="3">
        <f>SUM(M3662:M3688)</f>
        <v>12540.529999999999</v>
      </c>
      <c r="N3689" s="16" t="s">
        <v>75</v>
      </c>
      <c r="O3689" s="16">
        <f>N3662-L3663</f>
        <v>6986.67</v>
      </c>
      <c r="P3689" s="18"/>
      <c r="Q3689" s="14"/>
      <c r="R3689" s="18"/>
      <c r="S3689" s="16">
        <f>G3689</f>
        <v>0</v>
      </c>
      <c r="T3689" s="18">
        <f t="shared" si="1026"/>
        <v>28464.800000000003</v>
      </c>
      <c r="U3689" s="15" t="str">
        <f>C3689</f>
        <v xml:space="preserve">PAG. STIP.           STEFANIA  BONIFICO </v>
      </c>
    </row>
    <row r="3690" spans="1:21" ht="16.8" customHeight="1" x14ac:dyDescent="0.35">
      <c r="A3690" s="15"/>
      <c r="B3690" s="15"/>
      <c r="C3690" s="15" t="s">
        <v>76</v>
      </c>
      <c r="D3690" s="16"/>
      <c r="E3690" s="16"/>
      <c r="F3690" s="16"/>
      <c r="G3690" s="16">
        <v>0</v>
      </c>
      <c r="H3690" s="16"/>
      <c r="I3690" s="4"/>
      <c r="J3690" s="14"/>
      <c r="K3690" s="6" t="s">
        <v>32</v>
      </c>
      <c r="L3690" s="3">
        <f>L3630</f>
        <v>264035.33</v>
      </c>
      <c r="M3690" s="3">
        <f>M3630</f>
        <v>233894.24</v>
      </c>
      <c r="N3690" s="16" t="s">
        <v>77</v>
      </c>
      <c r="O3690" s="36">
        <f>(O3686+O3687)-(O3625+O3626)</f>
        <v>26030.93</v>
      </c>
      <c r="P3690" s="37">
        <f>O3689-O3690</f>
        <v>-19044.260000000002</v>
      </c>
      <c r="Q3690" s="14"/>
      <c r="R3690" s="18"/>
      <c r="S3690" s="16">
        <f>G3690</f>
        <v>0</v>
      </c>
      <c r="T3690" s="18">
        <f t="shared" si="1026"/>
        <v>28464.800000000003</v>
      </c>
      <c r="U3690" s="15" t="str">
        <f>C3690</f>
        <v>Pagamento contributi impiegate</v>
      </c>
    </row>
    <row r="3691" spans="1:21" ht="16.8" customHeight="1" thickBot="1" x14ac:dyDescent="0.4">
      <c r="A3691" s="15"/>
      <c r="B3691" s="15"/>
      <c r="C3691" s="15" t="s">
        <v>78</v>
      </c>
      <c r="D3691" s="16">
        <f>SUM(G3686:G3690)+SUM(E3686:E3690)</f>
        <v>0</v>
      </c>
      <c r="E3691" s="16"/>
      <c r="F3691" s="16"/>
      <c r="G3691" s="16"/>
      <c r="H3691" s="16"/>
      <c r="I3691" s="4"/>
      <c r="J3691" s="14"/>
      <c r="K3691" s="6" t="s">
        <v>79</v>
      </c>
      <c r="L3691" s="3">
        <f>L3689+L3690</f>
        <v>313888.56</v>
      </c>
      <c r="M3691" s="3">
        <f>M3689+M3690</f>
        <v>246434.77</v>
      </c>
      <c r="N3691" s="16" t="s">
        <v>80</v>
      </c>
      <c r="O3691" s="38">
        <f>O3688+O3689-O3690</f>
        <v>-12675.820000000002</v>
      </c>
      <c r="P3691" s="39">
        <f>O3691-O3688</f>
        <v>-19044.260000000002</v>
      </c>
      <c r="Q3691" s="14"/>
      <c r="R3691" s="18"/>
      <c r="S3691" s="16">
        <v>0</v>
      </c>
      <c r="T3691" s="18">
        <f t="shared" si="1026"/>
        <v>28464.800000000003</v>
      </c>
      <c r="U3691" s="15"/>
    </row>
    <row r="3692" spans="1:21" ht="16.8" customHeight="1" thickTop="1" thickBot="1" x14ac:dyDescent="0.4">
      <c r="A3692" s="15"/>
      <c r="B3692" s="15"/>
      <c r="C3692" s="15" t="s">
        <v>81</v>
      </c>
      <c r="D3692" s="16"/>
      <c r="E3692" s="16"/>
      <c r="F3692" s="16"/>
      <c r="G3692" s="16">
        <v>0</v>
      </c>
      <c r="H3692" s="16"/>
      <c r="I3692" s="4"/>
      <c r="J3692" s="14"/>
      <c r="K3692" s="6" t="s">
        <v>13</v>
      </c>
      <c r="L3692" s="3">
        <f>L3691-M3691</f>
        <v>67453.790000000008</v>
      </c>
      <c r="M3692" s="40"/>
      <c r="N3692" s="29" t="s">
        <v>82</v>
      </c>
      <c r="O3692" s="41">
        <f>O3685+O3686+O3687+O3693</f>
        <v>69387.430000000022</v>
      </c>
      <c r="P3692" s="18"/>
      <c r="Q3692" s="14"/>
      <c r="R3692" s="18"/>
      <c r="S3692" s="16">
        <f t="shared" ref="S3692:S3697" si="1030">G3692</f>
        <v>0</v>
      </c>
      <c r="T3692" s="18">
        <f t="shared" si="1026"/>
        <v>28464.800000000003</v>
      </c>
      <c r="U3692" s="15" t="str">
        <f t="shared" ref="U3692:U3697" si="1031">C3692</f>
        <v>Pag. Bolletta Telecom  780820</v>
      </c>
    </row>
    <row r="3693" spans="1:21" ht="16.8" customHeight="1" thickTop="1" thickBot="1" x14ac:dyDescent="0.4">
      <c r="A3693" s="15"/>
      <c r="B3693" s="15"/>
      <c r="C3693" s="15" t="s">
        <v>83</v>
      </c>
      <c r="D3693" s="16"/>
      <c r="E3693" s="16"/>
      <c r="F3693" s="16"/>
      <c r="G3693" s="16">
        <v>0</v>
      </c>
      <c r="H3693" s="16"/>
      <c r="I3693" s="4"/>
      <c r="J3693" s="14"/>
      <c r="K3693" s="17"/>
      <c r="L3693" s="16"/>
      <c r="M3693" s="16"/>
      <c r="N3693" s="42" t="s">
        <v>84</v>
      </c>
      <c r="O3693" s="43">
        <f>P3687-O3686-O3687-O3685</f>
        <v>-13827.389999999992</v>
      </c>
      <c r="P3693" s="18"/>
      <c r="Q3693" s="14"/>
      <c r="R3693" s="18"/>
      <c r="S3693" s="16">
        <f t="shared" si="1030"/>
        <v>0</v>
      </c>
      <c r="T3693" s="18">
        <f t="shared" si="1026"/>
        <v>28464.800000000003</v>
      </c>
      <c r="U3693" s="15" t="str">
        <f t="shared" si="1031"/>
        <v>Pag. Bolletta Telecom 780344</v>
      </c>
    </row>
    <row r="3694" spans="1:21" ht="16.8" customHeight="1" thickTop="1" x14ac:dyDescent="0.35">
      <c r="A3694" s="15"/>
      <c r="B3694" s="15"/>
      <c r="C3694" s="15" t="s">
        <v>85</v>
      </c>
      <c r="D3694" s="16">
        <f>SUM(G3692:G3694)</f>
        <v>0</v>
      </c>
      <c r="E3694" s="16"/>
      <c r="F3694" s="16"/>
      <c r="G3694" s="16">
        <v>0</v>
      </c>
      <c r="H3694" s="16"/>
      <c r="I3694" s="4"/>
      <c r="J3694" s="14"/>
      <c r="K3694" s="6" t="s">
        <v>86</v>
      </c>
      <c r="L3694" s="3">
        <f>L3633</f>
        <v>0</v>
      </c>
      <c r="M3694" s="3">
        <v>1277.45</v>
      </c>
      <c r="N3694" s="3">
        <f>SUM(L3694:M3694)</f>
        <v>1277.45</v>
      </c>
      <c r="O3694" s="44"/>
      <c r="P3694" s="18"/>
      <c r="Q3694" s="14"/>
      <c r="R3694" s="18"/>
      <c r="S3694" s="16">
        <f t="shared" si="1030"/>
        <v>0</v>
      </c>
      <c r="T3694" s="18">
        <f t="shared" si="1026"/>
        <v>28464.800000000003</v>
      </c>
      <c r="U3694" s="15" t="str">
        <f t="shared" si="1031"/>
        <v>Pag. Bolletta Telecom</v>
      </c>
    </row>
    <row r="3695" spans="1:21" ht="16.8" customHeight="1" x14ac:dyDescent="0.35">
      <c r="A3695" s="15"/>
      <c r="B3695" s="15"/>
      <c r="C3695" s="15" t="s">
        <v>87</v>
      </c>
      <c r="D3695" s="16"/>
      <c r="E3695" s="16"/>
      <c r="F3695" s="16"/>
      <c r="G3695" s="16">
        <v>0</v>
      </c>
      <c r="H3695" s="16"/>
      <c r="I3695" s="4"/>
      <c r="J3695" s="14"/>
      <c r="K3695" s="6" t="s">
        <v>88</v>
      </c>
      <c r="L3695" s="3">
        <f>L3634</f>
        <v>0</v>
      </c>
      <c r="M3695" s="3">
        <f>H3702+G3702</f>
        <v>0</v>
      </c>
      <c r="N3695" s="45">
        <f>L3695+M3695</f>
        <v>0</v>
      </c>
      <c r="O3695" s="45">
        <f>BA3719+BG3719</f>
        <v>0</v>
      </c>
      <c r="P3695" s="18"/>
      <c r="Q3695" s="14"/>
      <c r="R3695" s="18"/>
      <c r="S3695" s="16">
        <f t="shared" si="1030"/>
        <v>0</v>
      </c>
      <c r="T3695" s="18">
        <f t="shared" ref="T3695:T3726" si="1032">(R3695-S3695)+T3694</f>
        <v>28464.800000000003</v>
      </c>
      <c r="U3695" s="15" t="str">
        <f t="shared" si="1031"/>
        <v xml:space="preserve">PAG. BOLLETTA ENEL  </v>
      </c>
    </row>
    <row r="3696" spans="1:21" ht="16.8" customHeight="1" x14ac:dyDescent="0.35">
      <c r="A3696" s="15"/>
      <c r="B3696" s="15"/>
      <c r="C3696" s="15" t="s">
        <v>191</v>
      </c>
      <c r="D3696" s="16"/>
      <c r="E3696" s="16"/>
      <c r="F3696" s="16"/>
      <c r="G3696" s="16">
        <v>1723.32</v>
      </c>
      <c r="H3696" s="16"/>
      <c r="I3696" s="4"/>
      <c r="J3696" s="14"/>
      <c r="K3696" s="6" t="s">
        <v>90</v>
      </c>
      <c r="L3696" s="3">
        <f>T3719+Z3719+AO3719+AU3719</f>
        <v>56032.32</v>
      </c>
      <c r="M3696" s="16"/>
      <c r="N3696" s="16"/>
      <c r="O3696" s="16"/>
      <c r="P3696" s="18"/>
      <c r="Q3696" s="14"/>
      <c r="R3696" s="18"/>
      <c r="S3696" s="16">
        <f t="shared" si="1030"/>
        <v>1723.32</v>
      </c>
      <c r="T3696" s="18">
        <f t="shared" si="1032"/>
        <v>26741.480000000003</v>
      </c>
      <c r="U3696" s="15" t="str">
        <f t="shared" si="1031"/>
        <v xml:space="preserve">PAG. AFFITTO SOMMA  L. </v>
      </c>
    </row>
    <row r="3697" spans="1:21" ht="16.8" customHeight="1" x14ac:dyDescent="0.35">
      <c r="A3697" s="15"/>
      <c r="B3697" s="15"/>
      <c r="C3697" s="15" t="s">
        <v>91</v>
      </c>
      <c r="D3697" s="16"/>
      <c r="E3697" s="16"/>
      <c r="F3697" s="16"/>
      <c r="G3697" s="16">
        <v>0</v>
      </c>
      <c r="H3697" s="16"/>
      <c r="I3697" s="4"/>
      <c r="J3697" s="14"/>
      <c r="K3697" s="6" t="s">
        <v>92</v>
      </c>
      <c r="L3697" s="3"/>
      <c r="M3697" s="46" t="s">
        <v>93</v>
      </c>
      <c r="N3697" s="46"/>
      <c r="O3697" s="16"/>
      <c r="P3697" s="18"/>
      <c r="Q3697" s="14"/>
      <c r="R3697" s="18"/>
      <c r="S3697" s="16">
        <f t="shared" si="1030"/>
        <v>0</v>
      </c>
      <c r="T3697" s="18">
        <f t="shared" si="1032"/>
        <v>26741.480000000003</v>
      </c>
      <c r="U3697" s="15" t="str">
        <f t="shared" si="1031"/>
        <v>Spese condominiali</v>
      </c>
    </row>
    <row r="3698" spans="1:21" ht="16.8" customHeight="1" x14ac:dyDescent="0.35">
      <c r="A3698" s="15"/>
      <c r="B3698" s="15"/>
      <c r="C3698" s="15" t="s">
        <v>94</v>
      </c>
      <c r="D3698" s="16">
        <f>SUM(G3692:G3697)</f>
        <v>1723.32</v>
      </c>
      <c r="E3698" s="16"/>
      <c r="F3698" s="16"/>
      <c r="G3698" s="16"/>
      <c r="H3698" s="16"/>
      <c r="I3698" s="4"/>
      <c r="J3698" s="14"/>
      <c r="K3698" s="50" t="s">
        <v>152</v>
      </c>
      <c r="L3698" s="50">
        <v>114.5</v>
      </c>
      <c r="M3698" s="16" t="s">
        <v>26</v>
      </c>
      <c r="N3698" s="16" t="s">
        <v>27</v>
      </c>
      <c r="O3698" s="16"/>
      <c r="P3698" s="18"/>
      <c r="Q3698" s="14"/>
      <c r="R3698" s="18"/>
      <c r="S3698" s="16">
        <v>0</v>
      </c>
      <c r="T3698" s="18">
        <f t="shared" si="1032"/>
        <v>26741.480000000003</v>
      </c>
      <c r="U3698" s="15"/>
    </row>
    <row r="3699" spans="1:21" ht="16.8" customHeight="1" x14ac:dyDescent="0.35">
      <c r="A3699" s="15"/>
      <c r="B3699" s="15"/>
      <c r="C3699" s="15" t="s">
        <v>97</v>
      </c>
      <c r="D3699" s="16"/>
      <c r="E3699" s="16"/>
      <c r="F3699" s="16"/>
      <c r="G3699" s="16">
        <v>0</v>
      </c>
      <c r="H3699" s="16"/>
      <c r="I3699" s="4"/>
      <c r="J3699" s="14"/>
      <c r="K3699" s="16" t="s">
        <v>95</v>
      </c>
      <c r="L3699" s="16">
        <f t="shared" ref="L3699:L3704" si="1033">N3699</f>
        <v>3499</v>
      </c>
      <c r="M3699" s="30" t="s">
        <v>96</v>
      </c>
      <c r="N3699" s="30">
        <v>3499</v>
      </c>
      <c r="O3699" s="16"/>
      <c r="P3699" s="18"/>
      <c r="Q3699" s="14"/>
      <c r="R3699" s="18"/>
      <c r="S3699" s="16">
        <f>G3699</f>
        <v>0</v>
      </c>
      <c r="T3699" s="18">
        <f t="shared" si="1032"/>
        <v>26741.480000000003</v>
      </c>
      <c r="U3699" s="15"/>
    </row>
    <row r="3700" spans="1:21" ht="16.8" customHeight="1" x14ac:dyDescent="0.35">
      <c r="A3700" s="15"/>
      <c r="B3700" s="15"/>
      <c r="C3700" s="15" t="s">
        <v>100</v>
      </c>
      <c r="D3700" s="16"/>
      <c r="E3700" s="16"/>
      <c r="F3700" s="16"/>
      <c r="G3700" s="16">
        <v>0</v>
      </c>
      <c r="H3700" s="16"/>
      <c r="I3700" s="4"/>
      <c r="J3700" s="14"/>
      <c r="K3700" s="25" t="s">
        <v>98</v>
      </c>
      <c r="L3700" s="16">
        <f t="shared" si="1033"/>
        <v>0</v>
      </c>
      <c r="M3700" s="16" t="s">
        <v>99</v>
      </c>
      <c r="N3700" s="73">
        <v>0</v>
      </c>
      <c r="O3700" s="16"/>
      <c r="P3700" s="18"/>
      <c r="Q3700" s="14"/>
      <c r="R3700" s="18"/>
      <c r="S3700" s="16">
        <f>G3700</f>
        <v>0</v>
      </c>
      <c r="T3700" s="18">
        <f t="shared" si="1032"/>
        <v>26741.480000000003</v>
      </c>
      <c r="U3700" s="15" t="str">
        <f>C3700</f>
        <v>COMMERCIALISTA</v>
      </c>
    </row>
    <row r="3701" spans="1:21" ht="16.8" customHeight="1" x14ac:dyDescent="0.35">
      <c r="A3701" s="15"/>
      <c r="B3701" s="15"/>
      <c r="C3701" s="64" t="s">
        <v>154</v>
      </c>
      <c r="D3701" s="16"/>
      <c r="E3701" s="16"/>
      <c r="F3701" s="16"/>
      <c r="G3701" s="16">
        <v>0</v>
      </c>
      <c r="H3701" s="16">
        <v>0</v>
      </c>
      <c r="I3701" s="4"/>
      <c r="J3701" s="14"/>
      <c r="K3701" s="16" t="s">
        <v>101</v>
      </c>
      <c r="L3701" s="16">
        <f t="shared" si="1033"/>
        <v>1515.5</v>
      </c>
      <c r="M3701" s="16" t="s">
        <v>102</v>
      </c>
      <c r="N3701" s="16">
        <v>1515.5</v>
      </c>
      <c r="O3701" s="16"/>
      <c r="P3701" s="18"/>
      <c r="Q3701" s="14"/>
      <c r="R3701" s="18"/>
      <c r="S3701" s="16">
        <f>G3701</f>
        <v>0</v>
      </c>
      <c r="T3701" s="18">
        <f t="shared" si="1032"/>
        <v>26741.480000000003</v>
      </c>
      <c r="U3701" s="15" t="str">
        <f>C3701</f>
        <v>CASSA PREVIDENZA  AGENTI  + QUOTA GAA</v>
      </c>
    </row>
    <row r="3702" spans="1:21" ht="16.8" customHeight="1" x14ac:dyDescent="0.35">
      <c r="A3702" s="15"/>
      <c r="B3702" s="15"/>
      <c r="C3702" s="15" t="s">
        <v>106</v>
      </c>
      <c r="D3702" s="16"/>
      <c r="E3702" s="16"/>
      <c r="F3702" s="85">
        <v>14191.05</v>
      </c>
      <c r="G3702" s="16">
        <v>0</v>
      </c>
      <c r="H3702" s="16">
        <v>0</v>
      </c>
      <c r="I3702" s="4"/>
      <c r="J3702" s="14"/>
      <c r="K3702" s="16" t="s">
        <v>104</v>
      </c>
      <c r="L3702" s="16">
        <f t="shared" si="1033"/>
        <v>0</v>
      </c>
      <c r="M3702" s="30" t="s">
        <v>105</v>
      </c>
      <c r="N3702" s="30">
        <v>0</v>
      </c>
      <c r="O3702" s="16"/>
      <c r="P3702" s="18"/>
      <c r="Q3702" s="14"/>
      <c r="R3702" s="18">
        <f>F3702</f>
        <v>14191.05</v>
      </c>
      <c r="S3702" s="16">
        <v>0</v>
      </c>
      <c r="T3702" s="18">
        <f t="shared" si="1032"/>
        <v>40932.53</v>
      </c>
      <c r="U3702" s="15"/>
    </row>
    <row r="3703" spans="1:21" ht="16.8" customHeight="1" x14ac:dyDescent="0.35">
      <c r="A3703" s="15"/>
      <c r="B3703" s="15"/>
      <c r="C3703" s="47" t="s">
        <v>155</v>
      </c>
      <c r="D3703" s="16"/>
      <c r="E3703" s="16"/>
      <c r="F3703" s="1">
        <v>15099.79</v>
      </c>
      <c r="G3703" s="16">
        <v>0</v>
      </c>
      <c r="H3703" s="16"/>
      <c r="I3703" s="4"/>
      <c r="J3703" s="14"/>
      <c r="K3703" s="30" t="s">
        <v>107</v>
      </c>
      <c r="L3703" s="16">
        <f t="shared" si="1033"/>
        <v>1619</v>
      </c>
      <c r="M3703" s="16" t="s">
        <v>108</v>
      </c>
      <c r="N3703" s="16">
        <v>1619</v>
      </c>
      <c r="O3703" s="16"/>
      <c r="P3703" s="18"/>
      <c r="Q3703" s="14"/>
      <c r="R3703" s="49">
        <f>F3703</f>
        <v>15099.79</v>
      </c>
      <c r="S3703" s="16">
        <v>0</v>
      </c>
      <c r="T3703" s="18">
        <f t="shared" si="1032"/>
        <v>56032.32</v>
      </c>
      <c r="U3703" s="17" t="str">
        <f>C3703</f>
        <v>VERSAMENTO PROVV. MATURATE</v>
      </c>
    </row>
    <row r="3704" spans="1:21" ht="16.8" customHeight="1" x14ac:dyDescent="0.35">
      <c r="A3704" s="15"/>
      <c r="B3704" s="15"/>
      <c r="C3704" s="15" t="s">
        <v>112</v>
      </c>
      <c r="D3704" s="16"/>
      <c r="E3704" s="16"/>
      <c r="F3704" s="16"/>
      <c r="G3704" s="16">
        <v>0</v>
      </c>
      <c r="H3704" s="16"/>
      <c r="I3704" s="4"/>
      <c r="J3704" s="14"/>
      <c r="K3704" s="30" t="s">
        <v>110</v>
      </c>
      <c r="L3704" s="16">
        <f t="shared" si="1033"/>
        <v>133.5</v>
      </c>
      <c r="M3704" t="s">
        <v>111</v>
      </c>
      <c r="N3704" s="50">
        <v>133.5</v>
      </c>
      <c r="O3704" s="16"/>
      <c r="P3704" s="18"/>
      <c r="Q3704" s="14"/>
      <c r="R3704" s="18"/>
      <c r="S3704" s="16">
        <f>G3704</f>
        <v>0</v>
      </c>
      <c r="T3704" s="18">
        <f t="shared" si="1032"/>
        <v>56032.32</v>
      </c>
      <c r="U3704" s="15" t="s">
        <v>113</v>
      </c>
    </row>
    <row r="3705" spans="1:21" ht="16.8" customHeight="1" x14ac:dyDescent="0.35">
      <c r="A3705" s="15"/>
      <c r="B3705" s="15"/>
      <c r="C3705" s="15" t="s">
        <v>114</v>
      </c>
      <c r="D3705" s="16"/>
      <c r="E3705" s="16"/>
      <c r="F3705" s="16">
        <v>0</v>
      </c>
      <c r="G3705" s="16">
        <v>0</v>
      </c>
      <c r="H3705" s="16"/>
      <c r="I3705" s="4"/>
      <c r="J3705" s="14"/>
      <c r="K3705" s="16" t="s">
        <v>505</v>
      </c>
      <c r="L3705" s="16">
        <f>SUM(L3699:L3704)</f>
        <v>6767</v>
      </c>
      <c r="M3705" s="16" t="s">
        <v>491</v>
      </c>
      <c r="N3705" s="16">
        <f>SUM(N3699:N3704)</f>
        <v>6767</v>
      </c>
      <c r="O3705" s="16"/>
      <c r="P3705" s="18"/>
      <c r="Q3705" s="14"/>
      <c r="R3705" s="18"/>
      <c r="S3705" s="16">
        <f>G3705</f>
        <v>0</v>
      </c>
      <c r="T3705" s="18">
        <f t="shared" si="1032"/>
        <v>56032.32</v>
      </c>
      <c r="U3705" s="15" t="str">
        <f>C3705</f>
        <v>PREL.  ACC. PER AMM-  GIGI</v>
      </c>
    </row>
    <row r="3706" spans="1:21" ht="16.8" customHeight="1" x14ac:dyDescent="0.35">
      <c r="A3706" s="15"/>
      <c r="B3706" s="15"/>
      <c r="C3706" s="15" t="s">
        <v>115</v>
      </c>
      <c r="D3706" s="16"/>
      <c r="E3706" s="16"/>
      <c r="F3706" s="16">
        <v>0</v>
      </c>
      <c r="G3706" s="16">
        <v>0</v>
      </c>
      <c r="H3706" s="16"/>
      <c r="I3706" s="4"/>
      <c r="J3706" s="14"/>
      <c r="K3706" s="16"/>
      <c r="L3706" s="16"/>
      <c r="M3706" s="16"/>
      <c r="N3706" s="16"/>
      <c r="O3706" s="16"/>
      <c r="P3706" s="18"/>
      <c r="Q3706" s="14"/>
      <c r="R3706" s="18">
        <v>0</v>
      </c>
      <c r="S3706" s="16">
        <f>G3706</f>
        <v>0</v>
      </c>
      <c r="T3706" s="18">
        <f t="shared" si="1032"/>
        <v>56032.32</v>
      </c>
      <c r="U3706" s="15" t="str">
        <f>C3706</f>
        <v>PREL.  ACC. PER AMM-. RENZO</v>
      </c>
    </row>
    <row r="3707" spans="1:21" ht="16.8" customHeight="1" x14ac:dyDescent="0.35">
      <c r="A3707" s="15"/>
      <c r="B3707" s="15"/>
      <c r="C3707" s="15" t="s">
        <v>197</v>
      </c>
      <c r="D3707" s="16"/>
      <c r="E3707" s="16"/>
      <c r="F3707" s="16">
        <v>1277.45</v>
      </c>
      <c r="G3707" s="16"/>
      <c r="H3707" s="16"/>
      <c r="I3707" s="4"/>
      <c r="J3707" s="14"/>
      <c r="K3707" s="30"/>
      <c r="L3707" s="16"/>
      <c r="M3707" s="16"/>
      <c r="N3707" s="16"/>
      <c r="O3707" s="16"/>
      <c r="P3707" s="18"/>
      <c r="Q3707" s="14"/>
      <c r="R3707" s="18">
        <v>0</v>
      </c>
      <c r="S3707" s="16">
        <v>0</v>
      </c>
      <c r="T3707" s="18">
        <f t="shared" si="1032"/>
        <v>56032.32</v>
      </c>
      <c r="U3707" s="15"/>
    </row>
    <row r="3708" spans="1:21" ht="16.8" customHeight="1" x14ac:dyDescent="0.35">
      <c r="A3708" s="15"/>
      <c r="B3708" s="15"/>
      <c r="C3708" s="15" t="s">
        <v>116</v>
      </c>
      <c r="D3708" s="16"/>
      <c r="E3708" s="16"/>
      <c r="F3708" s="16">
        <v>0</v>
      </c>
      <c r="G3708" s="16"/>
      <c r="H3708" s="16">
        <v>0</v>
      </c>
      <c r="I3708" s="4"/>
      <c r="J3708" s="14"/>
      <c r="K3708" s="3"/>
      <c r="L3708" s="16"/>
      <c r="M3708" s="16"/>
      <c r="N3708" s="16"/>
      <c r="O3708" s="16"/>
      <c r="P3708" s="18"/>
      <c r="Q3708" s="14"/>
      <c r="R3708" s="18">
        <v>0</v>
      </c>
      <c r="S3708" s="16">
        <v>0</v>
      </c>
      <c r="T3708" s="18">
        <f t="shared" si="1032"/>
        <v>56032.32</v>
      </c>
      <c r="U3708" s="15"/>
    </row>
    <row r="3709" spans="1:21" ht="16.8" customHeight="1" x14ac:dyDescent="0.35">
      <c r="A3709" s="15"/>
      <c r="B3709" s="15"/>
      <c r="C3709" s="15" t="s">
        <v>116</v>
      </c>
      <c r="D3709" s="16"/>
      <c r="E3709" s="16"/>
      <c r="F3709" s="16">
        <v>0</v>
      </c>
      <c r="G3709" s="16"/>
      <c r="H3709" s="16"/>
      <c r="I3709" s="4"/>
      <c r="J3709" s="14"/>
      <c r="K3709" s="16"/>
      <c r="L3709" s="16"/>
      <c r="M3709" s="16"/>
      <c r="N3709" s="16"/>
      <c r="O3709" s="16"/>
      <c r="P3709" s="18"/>
      <c r="Q3709" s="14"/>
      <c r="R3709" s="18">
        <v>0</v>
      </c>
      <c r="S3709" s="16">
        <v>0</v>
      </c>
      <c r="T3709" s="18">
        <f t="shared" si="1032"/>
        <v>56032.32</v>
      </c>
      <c r="U3709" s="15"/>
    </row>
    <row r="3710" spans="1:21" ht="16.8" customHeight="1" x14ac:dyDescent="0.35">
      <c r="A3710" s="15"/>
      <c r="B3710" s="15"/>
      <c r="C3710" s="15" t="s">
        <v>116</v>
      </c>
      <c r="D3710" s="16"/>
      <c r="E3710" s="16"/>
      <c r="F3710" s="16">
        <v>0</v>
      </c>
      <c r="G3710" s="16">
        <v>0</v>
      </c>
      <c r="H3710" s="16"/>
      <c r="I3710" s="4"/>
      <c r="J3710" s="14"/>
      <c r="K3710" s="17" t="s">
        <v>68</v>
      </c>
      <c r="L3710" s="51">
        <f>AI3719</f>
        <v>0</v>
      </c>
      <c r="M3710" s="16"/>
      <c r="N3710" s="16"/>
      <c r="O3710" s="16"/>
      <c r="P3710" s="18"/>
      <c r="Q3710" s="14"/>
      <c r="R3710" s="18">
        <v>0</v>
      </c>
      <c r="S3710" s="16">
        <v>0</v>
      </c>
      <c r="T3710" s="18">
        <f t="shared" si="1032"/>
        <v>56032.32</v>
      </c>
      <c r="U3710" s="15"/>
    </row>
    <row r="3711" spans="1:21" ht="16.8" customHeight="1" x14ac:dyDescent="0.35">
      <c r="A3711" s="15"/>
      <c r="B3711" s="15"/>
      <c r="C3711" s="68" t="s">
        <v>116</v>
      </c>
      <c r="D3711" s="16"/>
      <c r="E3711" s="16"/>
      <c r="F3711" s="16">
        <v>0</v>
      </c>
      <c r="G3711" s="16"/>
      <c r="H3711" s="16"/>
      <c r="I3711" s="4"/>
      <c r="J3711" s="14"/>
      <c r="K3711" s="17" t="s">
        <v>119</v>
      </c>
      <c r="L3711" s="16">
        <f>SUM(L3698:L3710)</f>
        <v>13648.5</v>
      </c>
      <c r="M3711" s="16"/>
      <c r="N3711" s="16">
        <v>0</v>
      </c>
      <c r="O3711" s="16"/>
      <c r="P3711" s="18"/>
      <c r="Q3711" s="14"/>
      <c r="R3711" s="18">
        <v>0</v>
      </c>
      <c r="S3711" s="16"/>
      <c r="T3711" s="18">
        <f t="shared" si="1032"/>
        <v>56032.32</v>
      </c>
      <c r="U3711" s="15"/>
    </row>
    <row r="3712" spans="1:21" ht="16.8" customHeight="1" x14ac:dyDescent="0.35">
      <c r="A3712" s="15"/>
      <c r="B3712" s="15"/>
      <c r="C3712" s="15" t="s">
        <v>175</v>
      </c>
      <c r="D3712" s="16"/>
      <c r="E3712" s="16"/>
      <c r="F3712" s="16">
        <v>25539.11</v>
      </c>
      <c r="G3712" s="85">
        <f>F3702</f>
        <v>14191.05</v>
      </c>
      <c r="H3712" s="16"/>
      <c r="I3712" s="4"/>
      <c r="J3712" s="14"/>
      <c r="K3712" s="17" t="s">
        <v>93</v>
      </c>
      <c r="L3712" s="16">
        <f>SUM(N3699:N3712)</f>
        <v>13534</v>
      </c>
      <c r="M3712" s="44"/>
      <c r="N3712" s="16">
        <v>0</v>
      </c>
      <c r="O3712" s="16"/>
      <c r="P3712" s="18"/>
      <c r="Q3712" s="14"/>
      <c r="R3712" s="18">
        <v>0</v>
      </c>
      <c r="S3712" s="16"/>
      <c r="T3712" s="18">
        <f t="shared" si="1032"/>
        <v>56032.32</v>
      </c>
      <c r="U3712" s="15"/>
    </row>
    <row r="3713" spans="1:21" ht="16.8" customHeight="1" x14ac:dyDescent="0.35">
      <c r="A3713" s="15"/>
      <c r="B3713" s="15"/>
      <c r="C3713" s="47" t="s">
        <v>120</v>
      </c>
      <c r="D3713" s="16"/>
      <c r="E3713" s="16"/>
      <c r="F3713" s="16">
        <v>0</v>
      </c>
      <c r="G3713" s="1">
        <f>F3703</f>
        <v>15099.79</v>
      </c>
      <c r="H3713" s="16">
        <f>G3713-D3604-D3605-D3607</f>
        <v>11441.270000000002</v>
      </c>
      <c r="I3713" s="4"/>
      <c r="J3713" s="14"/>
      <c r="K3713" s="53">
        <f>A3662</f>
        <v>45367</v>
      </c>
      <c r="L3713" s="3">
        <f>D3662+D3663-E3667+D3664-E3664+D3667-E3662+B3665</f>
        <v>49853.23</v>
      </c>
      <c r="M3713" s="3"/>
      <c r="N3713" s="3"/>
      <c r="O3713" s="16"/>
      <c r="P3713" s="18"/>
      <c r="Q3713" s="14"/>
      <c r="R3713" s="18"/>
      <c r="S3713" s="16"/>
      <c r="T3713" s="18">
        <f t="shared" si="1032"/>
        <v>56032.32</v>
      </c>
      <c r="U3713" s="15"/>
    </row>
    <row r="3714" spans="1:21" ht="16.8" customHeight="1" x14ac:dyDescent="0.35">
      <c r="A3714" s="15"/>
      <c r="B3714" s="15"/>
      <c r="C3714" s="15" t="s">
        <v>121</v>
      </c>
      <c r="D3714" s="16"/>
      <c r="E3714" s="16">
        <v>0</v>
      </c>
      <c r="F3714" s="16">
        <v>0</v>
      </c>
      <c r="G3714" s="16">
        <v>0</v>
      </c>
      <c r="H3714" s="16"/>
      <c r="I3714" s="4"/>
      <c r="J3714" s="14"/>
      <c r="K3714" s="17"/>
      <c r="L3714" s="16"/>
      <c r="M3714" s="16"/>
      <c r="N3714" s="16"/>
      <c r="O3714" s="16"/>
      <c r="P3714" s="18"/>
      <c r="Q3714" s="14"/>
      <c r="R3714" s="18"/>
      <c r="S3714" s="16">
        <f>G3714</f>
        <v>0</v>
      </c>
      <c r="T3714" s="18">
        <f t="shared" si="1032"/>
        <v>56032.32</v>
      </c>
      <c r="U3714" s="15" t="str">
        <f>C3714</f>
        <v>Spese manutenzione auto</v>
      </c>
    </row>
    <row r="3715" spans="1:21" ht="16.8" customHeight="1" x14ac:dyDescent="0.35">
      <c r="A3715" s="15"/>
      <c r="B3715" s="15"/>
      <c r="C3715" s="15" t="s">
        <v>122</v>
      </c>
      <c r="D3715" s="16">
        <v>0</v>
      </c>
      <c r="E3715" s="16"/>
      <c r="F3715" s="16">
        <v>0</v>
      </c>
      <c r="G3715" s="16">
        <v>0</v>
      </c>
      <c r="H3715" s="16"/>
      <c r="I3715" s="4"/>
      <c r="J3715" s="14"/>
      <c r="K3715" s="17"/>
      <c r="L3715" s="16">
        <v>0</v>
      </c>
      <c r="M3715" s="16"/>
      <c r="N3715" s="16"/>
      <c r="O3715" s="16"/>
      <c r="P3715" s="18"/>
      <c r="Q3715" s="14"/>
      <c r="R3715" s="18"/>
      <c r="S3715" s="16">
        <v>0</v>
      </c>
      <c r="T3715" s="18">
        <f t="shared" si="1032"/>
        <v>56032.32</v>
      </c>
      <c r="U3715" s="15" t="str">
        <f>C3715</f>
        <v>Spese alberghi etc</v>
      </c>
    </row>
    <row r="3716" spans="1:21" ht="16.8" customHeight="1" x14ac:dyDescent="0.35">
      <c r="A3716" s="15"/>
      <c r="B3716" s="15"/>
      <c r="C3716" s="15"/>
      <c r="D3716" s="16">
        <f>SUM(G3714:G3716)</f>
        <v>0</v>
      </c>
      <c r="E3716" s="16">
        <v>0</v>
      </c>
      <c r="F3716" s="16"/>
      <c r="G3716" s="16">
        <v>0</v>
      </c>
      <c r="H3716" s="16"/>
      <c r="I3716" s="4"/>
      <c r="J3716" s="14"/>
      <c r="K3716" s="6" t="s">
        <v>123</v>
      </c>
      <c r="L3716" s="3">
        <f>SUM(L3696:L3710)+N3695+L3712+L3713</f>
        <v>133068.05000000002</v>
      </c>
      <c r="M3716" s="3">
        <f>SUM(O3665:O3684)+N3694</f>
        <v>70664.88</v>
      </c>
      <c r="N3716" s="16"/>
      <c r="O3716" s="16"/>
      <c r="P3716" s="18"/>
      <c r="Q3716" s="14"/>
      <c r="R3716" s="18"/>
      <c r="S3716" s="16">
        <v>0</v>
      </c>
      <c r="T3716" s="18">
        <f t="shared" si="1032"/>
        <v>56032.32</v>
      </c>
      <c r="U3716" s="15"/>
    </row>
    <row r="3717" spans="1:21" ht="16.8" customHeight="1" x14ac:dyDescent="0.35">
      <c r="A3717" s="15"/>
      <c r="B3717" s="15"/>
      <c r="C3717" s="64" t="s">
        <v>200</v>
      </c>
      <c r="D3717" s="16"/>
      <c r="E3717" s="16">
        <v>0</v>
      </c>
      <c r="F3717" s="16"/>
      <c r="G3717" s="16">
        <v>5553.86</v>
      </c>
      <c r="H3717" s="16">
        <v>0</v>
      </c>
      <c r="I3717" s="84">
        <f>I3719-I3668</f>
        <v>-29290.84</v>
      </c>
      <c r="J3717" s="14"/>
      <c r="K3717" s="6" t="s">
        <v>124</v>
      </c>
      <c r="L3717" s="3">
        <f>L3716-M3716</f>
        <v>62403.170000000013</v>
      </c>
      <c r="M3717" s="16"/>
      <c r="N3717" s="16"/>
      <c r="O3717" s="16"/>
      <c r="P3717" s="18"/>
      <c r="Q3717" s="14"/>
      <c r="R3717" s="18"/>
      <c r="S3717" s="16">
        <v>0</v>
      </c>
      <c r="T3717" s="18">
        <f t="shared" si="1032"/>
        <v>56032.32</v>
      </c>
      <c r="U3717" s="15"/>
    </row>
    <row r="3718" spans="1:21" ht="16.8" customHeight="1" x14ac:dyDescent="0.35">
      <c r="A3718" s="15"/>
      <c r="B3718" s="15"/>
      <c r="C3718" s="64" t="s">
        <v>148</v>
      </c>
      <c r="D3718" s="16"/>
      <c r="E3718" s="16"/>
      <c r="F3718" s="16"/>
      <c r="G3718" s="16">
        <v>0</v>
      </c>
      <c r="H3718" s="16">
        <v>0</v>
      </c>
      <c r="I3718" s="4"/>
      <c r="J3718" s="14"/>
      <c r="K3718" s="6" t="s">
        <v>35</v>
      </c>
      <c r="L3718" s="55">
        <f>D3719+E3719+A3719+B3719+B3666</f>
        <v>67453.790000000008</v>
      </c>
      <c r="M3718" s="16"/>
      <c r="N3718" s="16"/>
      <c r="O3718" s="56"/>
      <c r="P3718" s="18"/>
      <c r="Q3718" s="14"/>
      <c r="R3718" s="18"/>
      <c r="S3718" s="16">
        <v>0</v>
      </c>
      <c r="T3718" s="18">
        <f t="shared" si="1032"/>
        <v>56032.32</v>
      </c>
      <c r="U3718" s="15"/>
    </row>
    <row r="3719" spans="1:21" ht="16.8" customHeight="1" x14ac:dyDescent="0.35">
      <c r="A3719" s="92">
        <f>D3664-D3666+A3658-E3664</f>
        <v>26848.460000000003</v>
      </c>
      <c r="B3719" s="44">
        <f>D3667-D3669+B3658-G3717</f>
        <v>1280.9000000000005</v>
      </c>
      <c r="C3719" s="57" t="s">
        <v>127</v>
      </c>
      <c r="D3719" s="44">
        <f>D3662-D3665-E3662+D3658</f>
        <v>36436.660000000003</v>
      </c>
      <c r="E3719" s="44">
        <f>D3663-D3668+E3658</f>
        <v>110.06</v>
      </c>
      <c r="F3719" s="72">
        <f>D3665+D3666+D3668</f>
        <v>6961.93</v>
      </c>
      <c r="G3719" s="81">
        <f>D3665+D3666-E3666+D3668</f>
        <v>6961.93</v>
      </c>
      <c r="H3719" s="44">
        <f>G3713+G3712</f>
        <v>29290.84</v>
      </c>
      <c r="I3719" s="79">
        <f>G3719-H3719</f>
        <v>-22328.91</v>
      </c>
      <c r="J3719" s="58"/>
      <c r="K3719" s="6" t="s">
        <v>128</v>
      </c>
      <c r="L3719" s="3">
        <f>L3717-L3718</f>
        <v>-5050.6199999999953</v>
      </c>
      <c r="M3719" s="27" t="s">
        <v>168</v>
      </c>
      <c r="N3719" s="27">
        <f>O3719-L3718</f>
        <v>-20743.47</v>
      </c>
      <c r="O3719" s="44">
        <f>Z3719+AU3719+N3695+SUM(L3698:L3709)+SUM(N3699:N3709)+L3713-D3665-D3668-D3664+E3666</f>
        <v>46710.320000000007</v>
      </c>
      <c r="P3719" s="18"/>
      <c r="Q3719" s="58"/>
      <c r="R3719" s="59"/>
      <c r="S3719" s="44"/>
      <c r="T3719" s="59">
        <f t="shared" si="1032"/>
        <v>56032.32</v>
      </c>
      <c r="U3719" s="57"/>
    </row>
    <row r="3721" spans="1:21" ht="16.8" customHeight="1" x14ac:dyDescent="0.25">
      <c r="A3721" s="50"/>
    </row>
    <row r="3722" spans="1:21" ht="16.8" customHeight="1" x14ac:dyDescent="0.35">
      <c r="A3722" s="2" t="s">
        <v>0</v>
      </c>
      <c r="B3722" s="2"/>
      <c r="C3722" s="2" t="s">
        <v>2</v>
      </c>
      <c r="D3722" s="3" t="s">
        <v>3</v>
      </c>
      <c r="E3722" s="3" t="s">
        <v>4</v>
      </c>
      <c r="F3722" s="3" t="s">
        <v>5</v>
      </c>
      <c r="G3722" s="3" t="s">
        <v>6</v>
      </c>
      <c r="H3722" s="102" t="s">
        <v>24</v>
      </c>
      <c r="I3722" s="76"/>
      <c r="J3722" s="5" t="s">
        <v>0</v>
      </c>
      <c r="K3722" s="6" t="s">
        <v>2</v>
      </c>
      <c r="L3722" s="3" t="s">
        <v>8</v>
      </c>
      <c r="M3722" s="3" t="s">
        <v>9</v>
      </c>
      <c r="N3722" s="3" t="s">
        <v>10</v>
      </c>
      <c r="O3722" s="3" t="s">
        <v>11</v>
      </c>
      <c r="P3722" s="3" t="s">
        <v>12</v>
      </c>
      <c r="Q3722" s="5" t="s">
        <v>0</v>
      </c>
      <c r="R3722" s="3" t="s">
        <v>8</v>
      </c>
      <c r="S3722" s="3" t="s">
        <v>9</v>
      </c>
      <c r="T3722" s="3" t="s">
        <v>13</v>
      </c>
      <c r="U3722" s="2" t="s">
        <v>14</v>
      </c>
    </row>
    <row r="3723" spans="1:21" ht="16.8" customHeight="1" x14ac:dyDescent="0.35">
      <c r="A3723" s="14">
        <v>45368</v>
      </c>
      <c r="B3723" s="15" t="s">
        <v>173</v>
      </c>
      <c r="C3723" s="15" t="s">
        <v>174</v>
      </c>
      <c r="D3723" s="16">
        <v>2130</v>
      </c>
      <c r="E3723" s="16">
        <v>830</v>
      </c>
      <c r="F3723" s="16"/>
      <c r="G3723" s="16"/>
      <c r="H3723" s="103"/>
      <c r="I3723" s="4"/>
      <c r="J3723" s="14">
        <f>A3723</f>
        <v>45368</v>
      </c>
      <c r="K3723" s="17" t="s">
        <v>24</v>
      </c>
      <c r="L3723" s="16">
        <f>D3726+D3729+D3727+D3730</f>
        <v>1142.6600000000001</v>
      </c>
      <c r="M3723" s="16"/>
      <c r="N3723" s="82">
        <f>L3723+L3724-M3724</f>
        <v>1142.6600000000001</v>
      </c>
      <c r="O3723" s="80">
        <f>D3726+D3729+D3727-E3727-E3726+O3662</f>
        <v>11763.11</v>
      </c>
      <c r="P3723" s="18"/>
      <c r="Q3723" s="14">
        <f>J3723</f>
        <v>45368</v>
      </c>
      <c r="R3723" s="18"/>
      <c r="S3723" s="16"/>
      <c r="T3723" s="18">
        <f>T3719</f>
        <v>56032.32</v>
      </c>
      <c r="U3723" s="15"/>
    </row>
    <row r="3724" spans="1:21" ht="16.8" customHeight="1" x14ac:dyDescent="0.35">
      <c r="A3724" s="15"/>
      <c r="B3724" s="15"/>
      <c r="C3724" s="15" t="s">
        <v>176</v>
      </c>
      <c r="D3724" s="16">
        <v>0</v>
      </c>
      <c r="E3724" s="16"/>
      <c r="F3724" s="16"/>
      <c r="G3724" s="16"/>
      <c r="H3724" s="103" t="s">
        <v>34</v>
      </c>
      <c r="I3724" s="4"/>
      <c r="J3724" s="14"/>
      <c r="K3724" s="17" t="s">
        <v>30</v>
      </c>
      <c r="L3724" s="16">
        <v>0</v>
      </c>
      <c r="M3724" s="16">
        <f>E3727</f>
        <v>0</v>
      </c>
      <c r="N3724" s="16"/>
      <c r="O3724" s="16"/>
      <c r="P3724" s="18"/>
      <c r="Q3724" s="14"/>
      <c r="R3724" s="18"/>
      <c r="S3724" s="16"/>
      <c r="T3724" s="18">
        <f t="shared" ref="T3724:T3755" si="1034">(R3724-S3724)+T3723</f>
        <v>56032.32</v>
      </c>
      <c r="U3724" s="15"/>
    </row>
    <row r="3725" spans="1:21" ht="16.8" customHeight="1" x14ac:dyDescent="0.35">
      <c r="A3725" s="15"/>
      <c r="B3725" s="15"/>
      <c r="C3725" s="15" t="s">
        <v>177</v>
      </c>
      <c r="D3725" s="16">
        <v>7227.11</v>
      </c>
      <c r="E3725" s="16">
        <v>392</v>
      </c>
      <c r="F3725" s="16"/>
      <c r="G3725" s="16"/>
      <c r="H3725" s="103">
        <f>D3726+H3664</f>
        <v>4750.8499999999995</v>
      </c>
      <c r="I3725" s="4"/>
      <c r="J3725" s="14"/>
      <c r="K3725" s="17" t="s">
        <v>35</v>
      </c>
      <c r="L3725" s="16">
        <f>D3723+D3724+D3725+D3728-D3726-D3727-D3729-D3730-E3725-E3723+B3726</f>
        <v>6992.4500000000007</v>
      </c>
      <c r="M3725" s="16">
        <v>0</v>
      </c>
      <c r="N3725" s="16"/>
      <c r="O3725" s="16">
        <v>0</v>
      </c>
      <c r="P3725" s="18"/>
      <c r="Q3725" s="14"/>
      <c r="R3725" s="18"/>
      <c r="S3725" s="16"/>
      <c r="T3725" s="18">
        <f t="shared" si="1034"/>
        <v>56032.32</v>
      </c>
      <c r="U3725" s="15"/>
    </row>
    <row r="3726" spans="1:21" ht="16.8" customHeight="1" x14ac:dyDescent="0.35">
      <c r="A3726" s="15"/>
      <c r="B3726" s="15">
        <v>0</v>
      </c>
      <c r="C3726" s="15" t="s">
        <v>178</v>
      </c>
      <c r="D3726" s="16">
        <v>38.450000000000003</v>
      </c>
      <c r="E3726" s="16"/>
      <c r="F3726" s="16"/>
      <c r="G3726" s="16"/>
      <c r="H3726" s="103" t="s">
        <v>40</v>
      </c>
      <c r="I3726" s="4"/>
      <c r="J3726" s="14"/>
      <c r="K3726" s="17" t="str">
        <f>C3765</f>
        <v>TASSE</v>
      </c>
      <c r="L3726" s="16"/>
      <c r="M3726" s="16">
        <f>10*(L3723+L3724-M3724)/100</f>
        <v>114.26600000000001</v>
      </c>
      <c r="N3726" s="16">
        <f>G3765</f>
        <v>0</v>
      </c>
      <c r="O3726" s="16">
        <f t="shared" ref="O3726:O3745" si="1035">O3665+M3726-N3726</f>
        <v>20088.871000000003</v>
      </c>
      <c r="P3726" s="18">
        <f t="shared" ref="P3726:P3745" si="1036">P3665+M3726</f>
        <v>1219.971</v>
      </c>
      <c r="Q3726" s="14"/>
      <c r="R3726" s="18"/>
      <c r="S3726" s="16"/>
      <c r="T3726" s="18">
        <f t="shared" si="1034"/>
        <v>56032.32</v>
      </c>
      <c r="U3726" s="15"/>
    </row>
    <row r="3727" spans="1:21" ht="16.8" customHeight="1" x14ac:dyDescent="0.35">
      <c r="A3727" s="15"/>
      <c r="B3727" s="16">
        <f>B3726+B3666</f>
        <v>2777.71</v>
      </c>
      <c r="C3727" s="15" t="s">
        <v>179</v>
      </c>
      <c r="D3727" s="16">
        <v>1104.21</v>
      </c>
      <c r="E3727" s="16">
        <v>0</v>
      </c>
      <c r="F3727" s="16"/>
      <c r="G3727" s="16"/>
      <c r="H3727" s="103">
        <f>D3727+H3666</f>
        <v>6963.2300000000005</v>
      </c>
      <c r="I3727" s="4"/>
      <c r="J3727" s="14"/>
      <c r="K3727" s="17" t="str">
        <f>C3735</f>
        <v>TOT. PAG. PRODUTTORI</v>
      </c>
      <c r="L3727" s="16"/>
      <c r="M3727" s="16">
        <f>8.37*(L3723+L3724-M3724)/100</f>
        <v>95.640641999999986</v>
      </c>
      <c r="N3727" s="16">
        <f>D3735</f>
        <v>3725.55</v>
      </c>
      <c r="O3727" s="16">
        <f t="shared" si="1035"/>
        <v>-20446.214273000001</v>
      </c>
      <c r="P3727" s="18">
        <f t="shared" si="1036"/>
        <v>1021.115727</v>
      </c>
      <c r="Q3727" s="14"/>
      <c r="R3727" s="18"/>
      <c r="S3727" s="16"/>
      <c r="T3727" s="18">
        <f t="shared" si="1034"/>
        <v>56032.32</v>
      </c>
      <c r="U3727" s="15"/>
    </row>
    <row r="3728" spans="1:21" ht="16.8" customHeight="1" x14ac:dyDescent="0.35">
      <c r="A3728" s="15"/>
      <c r="B3728" s="15"/>
      <c r="C3728" s="15" t="s">
        <v>180</v>
      </c>
      <c r="D3728" s="16">
        <v>0</v>
      </c>
      <c r="E3728" s="16">
        <v>0</v>
      </c>
      <c r="F3728" s="16"/>
      <c r="G3728" s="16"/>
      <c r="H3728" s="103" t="s">
        <v>44</v>
      </c>
      <c r="I3728" s="77" t="s">
        <v>181</v>
      </c>
      <c r="J3728" s="14"/>
      <c r="K3728" s="15" t="str">
        <f>C3752</f>
        <v>TOT. PAG. IMPIEGATE</v>
      </c>
      <c r="L3728" s="16"/>
      <c r="M3728" s="16">
        <f>15.35*(L3723+L3724-M3724)/100</f>
        <v>175.39831000000001</v>
      </c>
      <c r="N3728" s="16">
        <f>D3752</f>
        <v>0</v>
      </c>
      <c r="O3728" s="16">
        <f t="shared" si="1035"/>
        <v>-4851.3345150000005</v>
      </c>
      <c r="P3728" s="18">
        <f t="shared" si="1036"/>
        <v>1872.655485</v>
      </c>
      <c r="Q3728" s="14"/>
      <c r="R3728" s="18"/>
      <c r="S3728" s="16"/>
      <c r="T3728" s="18">
        <f t="shared" si="1034"/>
        <v>56032.32</v>
      </c>
      <c r="U3728" s="15"/>
    </row>
    <row r="3729" spans="1:21" ht="16.8" customHeight="1" x14ac:dyDescent="0.35">
      <c r="A3729" s="15"/>
      <c r="B3729" s="15" t="s">
        <v>42</v>
      </c>
      <c r="C3729" s="15" t="s">
        <v>182</v>
      </c>
      <c r="D3729" s="16">
        <v>0</v>
      </c>
      <c r="E3729" s="16"/>
      <c r="F3729" s="16"/>
      <c r="G3729" s="16"/>
      <c r="H3729" s="103">
        <f>D3729+H3668</f>
        <v>23.73</v>
      </c>
      <c r="I3729" s="78">
        <f>D3726+D3727-E3727+D3729</f>
        <v>1142.6600000000001</v>
      </c>
      <c r="J3729" s="14"/>
      <c r="K3729" s="15" t="s">
        <v>45</v>
      </c>
      <c r="L3729" s="16"/>
      <c r="M3729" s="16">
        <f>2.6*(L3723+L3724-M3724)/100</f>
        <v>29.709160000000001</v>
      </c>
      <c r="N3729" s="16">
        <f>D3740</f>
        <v>0</v>
      </c>
      <c r="O3729" s="16">
        <f t="shared" si="1035"/>
        <v>5308.39246</v>
      </c>
      <c r="P3729" s="18">
        <f t="shared" si="1036"/>
        <v>317.19246000000004</v>
      </c>
      <c r="Q3729" s="14"/>
      <c r="R3729" s="18"/>
      <c r="S3729" s="16"/>
      <c r="T3729" s="18">
        <f t="shared" si="1034"/>
        <v>56032.32</v>
      </c>
      <c r="U3729" s="15"/>
    </row>
    <row r="3730" spans="1:21" ht="16.8" customHeight="1" x14ac:dyDescent="0.35">
      <c r="A3730" s="15"/>
      <c r="B3730" s="15"/>
      <c r="C3730" s="15" t="s">
        <v>183</v>
      </c>
      <c r="D3730" s="16"/>
      <c r="E3730" s="16"/>
      <c r="F3730" s="16"/>
      <c r="G3730" s="16">
        <v>0</v>
      </c>
      <c r="H3730" s="103" t="s">
        <v>49</v>
      </c>
      <c r="I3730" s="4"/>
      <c r="J3730" s="14"/>
      <c r="K3730" s="15" t="s">
        <v>47</v>
      </c>
      <c r="L3730" s="16"/>
      <c r="M3730" s="16">
        <f>2.6*(L3723+L3724-M3724)/100</f>
        <v>29.709160000000001</v>
      </c>
      <c r="N3730" s="16">
        <f>G3741+H3741</f>
        <v>6.8</v>
      </c>
      <c r="O3730" s="16">
        <f t="shared" si="1035"/>
        <v>5136.1024600000001</v>
      </c>
      <c r="P3730" s="18">
        <f t="shared" si="1036"/>
        <v>317.19246000000004</v>
      </c>
      <c r="Q3730" s="14"/>
      <c r="R3730" s="18"/>
      <c r="S3730" s="16">
        <f>G3730</f>
        <v>0</v>
      </c>
      <c r="T3730" s="18">
        <f t="shared" si="1034"/>
        <v>56032.32</v>
      </c>
      <c r="U3730" s="15" t="str">
        <f>C3730</f>
        <v>Provvigioni TUTELA LEGALE</v>
      </c>
    </row>
    <row r="3731" spans="1:21" ht="16.8" customHeight="1" x14ac:dyDescent="0.35">
      <c r="A3731" s="15"/>
      <c r="B3731" s="15"/>
      <c r="C3731" s="15" t="s">
        <v>184</v>
      </c>
      <c r="D3731" s="16"/>
      <c r="E3731" s="16"/>
      <c r="F3731" s="16"/>
      <c r="G3731" s="16">
        <v>0</v>
      </c>
      <c r="H3731" s="103">
        <f>D3730+H3670</f>
        <v>436.6</v>
      </c>
      <c r="I3731" s="4"/>
      <c r="J3731" s="14"/>
      <c r="K3731" s="15" t="s">
        <v>50</v>
      </c>
      <c r="L3731" s="16"/>
      <c r="M3731" s="16">
        <f>0.46*(L3723+L3724-M3724)/100</f>
        <v>5.2562360000000004</v>
      </c>
      <c r="N3731" s="16">
        <f>G3745</f>
        <v>0</v>
      </c>
      <c r="O3731" s="16">
        <f t="shared" si="1035"/>
        <v>939.17866599999991</v>
      </c>
      <c r="P3731" s="18">
        <f t="shared" si="1036"/>
        <v>56.118666000000005</v>
      </c>
      <c r="Q3731" s="14"/>
      <c r="R3731" s="18"/>
      <c r="S3731" s="16">
        <f>G3731</f>
        <v>0</v>
      </c>
      <c r="T3731" s="18">
        <f t="shared" si="1034"/>
        <v>56032.32</v>
      </c>
      <c r="U3731" s="15" t="str">
        <f>C3731</f>
        <v xml:space="preserve">PAG. PROVV. SILVIO CATTANEO MESE DI </v>
      </c>
    </row>
    <row r="3732" spans="1:21" ht="16.8" customHeight="1" x14ac:dyDescent="0.35">
      <c r="A3732" s="15"/>
      <c r="B3732" s="15"/>
      <c r="C3732" s="15" t="s">
        <v>185</v>
      </c>
      <c r="D3732" s="16"/>
      <c r="E3732" s="16"/>
      <c r="F3732" s="16"/>
      <c r="G3732" s="16">
        <v>0</v>
      </c>
      <c r="H3732" s="103"/>
      <c r="I3732" s="4"/>
      <c r="J3732" s="14"/>
      <c r="K3732" s="15" t="s">
        <v>52</v>
      </c>
      <c r="L3732" s="16"/>
      <c r="M3732" s="16">
        <f>0.28*(L3723+L3724-M3724)/100</f>
        <v>3.1994480000000003</v>
      </c>
      <c r="N3732" s="16">
        <f>D3755</f>
        <v>0</v>
      </c>
      <c r="O3732" s="16">
        <f t="shared" si="1035"/>
        <v>571.66918799999996</v>
      </c>
      <c r="P3732" s="18">
        <f t="shared" si="1036"/>
        <v>34.159188</v>
      </c>
      <c r="Q3732" s="14"/>
      <c r="R3732" s="18"/>
      <c r="S3732" s="16">
        <f>G3732</f>
        <v>0</v>
      </c>
      <c r="T3732" s="18">
        <f t="shared" si="1034"/>
        <v>56032.32</v>
      </c>
      <c r="U3732" s="15" t="str">
        <f>C3732</f>
        <v>PAG. PROVV. AMICONE RENZO MESE DI</v>
      </c>
    </row>
    <row r="3733" spans="1:21" ht="16.8" customHeight="1" x14ac:dyDescent="0.35">
      <c r="A3733" s="15"/>
      <c r="B3733" s="15"/>
      <c r="C3733" s="15" t="s">
        <v>203</v>
      </c>
      <c r="D3733" s="16"/>
      <c r="E3733" s="16"/>
      <c r="F3733" s="16"/>
      <c r="G3733" s="16">
        <v>3725.55</v>
      </c>
      <c r="H3733" s="103"/>
      <c r="I3733" s="4"/>
      <c r="J3733" s="14"/>
      <c r="K3733" s="15" t="str">
        <f>C3743</f>
        <v>Materiale pulizia</v>
      </c>
      <c r="L3733" s="16"/>
      <c r="M3733" s="16">
        <f>0.28*(L3723+L3724-M3724)/100</f>
        <v>3.1994480000000003</v>
      </c>
      <c r="N3733" s="16">
        <f>G3743</f>
        <v>0</v>
      </c>
      <c r="O3733" s="16">
        <f t="shared" si="1035"/>
        <v>571.66918799999996</v>
      </c>
      <c r="P3733" s="18">
        <f t="shared" si="1036"/>
        <v>34.159188</v>
      </c>
      <c r="Q3733" s="14"/>
      <c r="R3733" s="18"/>
      <c r="S3733" s="16">
        <f>G3733</f>
        <v>3725.55</v>
      </c>
      <c r="T3733" s="18">
        <f t="shared" si="1034"/>
        <v>52306.77</v>
      </c>
      <c r="U3733" s="15" t="str">
        <f>C3733</f>
        <v>PAG. PROVV. VINCENZO  DI VITO DICEMBRE 2023</v>
      </c>
    </row>
    <row r="3734" spans="1:21" ht="16.8" customHeight="1" x14ac:dyDescent="0.35">
      <c r="A3734" s="15"/>
      <c r="B3734" s="15"/>
      <c r="C3734" s="15" t="s">
        <v>187</v>
      </c>
      <c r="D3734" s="16"/>
      <c r="E3734" s="16"/>
      <c r="F3734" s="16"/>
      <c r="G3734" s="16">
        <v>0</v>
      </c>
      <c r="H3734" s="16"/>
      <c r="I3734" s="4"/>
      <c r="J3734" s="14"/>
      <c r="K3734" s="15" t="str">
        <f>C3746</f>
        <v>Pubblicità</v>
      </c>
      <c r="L3734" s="16"/>
      <c r="M3734" s="16">
        <f>0.28*(L3723+L3724-M3724)/100</f>
        <v>3.1994480000000003</v>
      </c>
      <c r="N3734" s="16">
        <f>G3746</f>
        <v>0</v>
      </c>
      <c r="O3734" s="16">
        <f t="shared" si="1035"/>
        <v>571.66918799999996</v>
      </c>
      <c r="P3734" s="18">
        <f t="shared" si="1036"/>
        <v>34.159188</v>
      </c>
      <c r="Q3734" s="14"/>
      <c r="R3734" s="18"/>
      <c r="S3734" s="16">
        <f>G3734</f>
        <v>0</v>
      </c>
      <c r="T3734" s="18">
        <f t="shared" si="1034"/>
        <v>52306.77</v>
      </c>
      <c r="U3734" s="15" t="str">
        <f>C3734</f>
        <v>PAG. PROVV. FRANCESCOMARCHESOLI</v>
      </c>
    </row>
    <row r="3735" spans="1:21" ht="16.8" customHeight="1" x14ac:dyDescent="0.35">
      <c r="A3735" s="15"/>
      <c r="B3735" s="15"/>
      <c r="C3735" s="15" t="s">
        <v>55</v>
      </c>
      <c r="D3735" s="16">
        <f>SUM(G3727:G3734)+E3730+E3731+E3732+E3733+E3734</f>
        <v>3725.55</v>
      </c>
      <c r="E3735" s="16"/>
      <c r="F3735" s="16"/>
      <c r="G3735" s="16"/>
      <c r="H3735" s="16"/>
      <c r="I3735" s="4"/>
      <c r="J3735" s="14"/>
      <c r="K3735" s="15" t="str">
        <f>C3756</f>
        <v xml:space="preserve">PAG. BOLLETTA ENEL  </v>
      </c>
      <c r="L3735" s="16"/>
      <c r="M3735" s="16">
        <f>0.46*(L3723+L3724-M3724)/100</f>
        <v>5.2562360000000004</v>
      </c>
      <c r="N3735" s="16">
        <f>G3756</f>
        <v>0</v>
      </c>
      <c r="O3735" s="16">
        <f t="shared" si="1035"/>
        <v>939.17866599999991</v>
      </c>
      <c r="P3735" s="18">
        <f t="shared" si="1036"/>
        <v>56.118666000000005</v>
      </c>
      <c r="Q3735" s="14"/>
      <c r="R3735" s="18"/>
      <c r="S3735" s="16">
        <v>0</v>
      </c>
      <c r="T3735" s="18">
        <f t="shared" si="1034"/>
        <v>52306.77</v>
      </c>
      <c r="U3735" s="15"/>
    </row>
    <row r="3736" spans="1:21" ht="16.8" customHeight="1" x14ac:dyDescent="0.35">
      <c r="A3736" s="15"/>
      <c r="B3736" s="15"/>
      <c r="C3736" s="15" t="s">
        <v>56</v>
      </c>
      <c r="D3736" s="16"/>
      <c r="E3736" s="16"/>
      <c r="F3736" s="16"/>
      <c r="G3736" s="16"/>
      <c r="H3736" s="16">
        <f>SUM(H3723:H3735)</f>
        <v>12174.41</v>
      </c>
      <c r="I3736" s="4"/>
      <c r="J3736" s="14"/>
      <c r="K3736" s="15" t="s">
        <v>188</v>
      </c>
      <c r="L3736" s="16"/>
      <c r="M3736" s="16">
        <f>14.4*(L3723+L3724-M3724)/100</f>
        <v>164.54303999999999</v>
      </c>
      <c r="N3736" s="16">
        <f>G3757</f>
        <v>0</v>
      </c>
      <c r="O3736" s="16">
        <f t="shared" si="1035"/>
        <v>7244.9882399999997</v>
      </c>
      <c r="P3736" s="18">
        <f t="shared" si="1036"/>
        <v>1756.7582400000001</v>
      </c>
      <c r="Q3736" s="14"/>
      <c r="R3736" s="18"/>
      <c r="S3736" s="16">
        <v>0</v>
      </c>
      <c r="T3736" s="18">
        <f t="shared" si="1034"/>
        <v>52306.77</v>
      </c>
      <c r="U3736" s="15"/>
    </row>
    <row r="3737" spans="1:21" ht="16.8" customHeight="1" x14ac:dyDescent="0.35">
      <c r="A3737" s="15"/>
      <c r="B3737" s="15"/>
      <c r="C3737" s="15" t="s">
        <v>57</v>
      </c>
      <c r="D3737" s="16">
        <f>E3736+G3736</f>
        <v>0</v>
      </c>
      <c r="E3737" s="16"/>
      <c r="F3737" s="16"/>
      <c r="G3737" s="16"/>
      <c r="H3737" s="16"/>
      <c r="I3737" s="4"/>
      <c r="J3737" s="14"/>
      <c r="K3737" s="15" t="str">
        <f>C3758</f>
        <v>Spese condominiali</v>
      </c>
      <c r="L3737" s="16">
        <f>D3746</f>
        <v>0</v>
      </c>
      <c r="M3737" s="16">
        <f>1.4*(L3723+L3724-M3724)/100</f>
        <v>15.99724</v>
      </c>
      <c r="N3737" s="16">
        <f>G3758</f>
        <v>0</v>
      </c>
      <c r="O3737" s="16">
        <f t="shared" si="1035"/>
        <v>2286.1859400000003</v>
      </c>
      <c r="P3737" s="18">
        <f t="shared" si="1036"/>
        <v>170.79594</v>
      </c>
      <c r="Q3737" s="14"/>
      <c r="R3737" s="18"/>
      <c r="S3737" s="16">
        <v>0</v>
      </c>
      <c r="T3737" s="18">
        <f t="shared" si="1034"/>
        <v>52306.77</v>
      </c>
      <c r="U3737" s="15"/>
    </row>
    <row r="3738" spans="1:21" ht="16.8" customHeight="1" x14ac:dyDescent="0.35">
      <c r="A3738" s="15"/>
      <c r="B3738" s="15"/>
      <c r="C3738" s="15" t="s">
        <v>58</v>
      </c>
      <c r="D3738" s="16"/>
      <c r="E3738" s="16"/>
      <c r="F3738" s="16"/>
      <c r="G3738" s="16">
        <v>0</v>
      </c>
      <c r="H3738" s="16"/>
      <c r="I3738" s="4"/>
      <c r="J3738" s="14"/>
      <c r="K3738" s="15" t="str">
        <f>C3760</f>
        <v xml:space="preserve">RIVALSA </v>
      </c>
      <c r="L3738" s="16"/>
      <c r="M3738" s="16">
        <f>0*(L3723+L3724-M3724)/100</f>
        <v>0</v>
      </c>
      <c r="N3738" s="16">
        <f>G3760</f>
        <v>0</v>
      </c>
      <c r="O3738" s="16">
        <f t="shared" si="1035"/>
        <v>0</v>
      </c>
      <c r="P3738" s="18">
        <f t="shared" si="1036"/>
        <v>0</v>
      </c>
      <c r="Q3738" s="14"/>
      <c r="R3738" s="18"/>
      <c r="S3738" s="16">
        <f t="shared" ref="S3738:S3745" si="1037">G3738</f>
        <v>0</v>
      </c>
      <c r="T3738" s="18">
        <f t="shared" si="1034"/>
        <v>52306.77</v>
      </c>
      <c r="U3738" s="15" t="str">
        <f t="shared" ref="U3738:U3748" si="1038">C3738</f>
        <v xml:space="preserve">Francobolli    </v>
      </c>
    </row>
    <row r="3739" spans="1:21" ht="16.8" customHeight="1" x14ac:dyDescent="0.35">
      <c r="A3739" s="15"/>
      <c r="B3739" s="15"/>
      <c r="C3739" s="15" t="s">
        <v>143</v>
      </c>
      <c r="D3739" s="16"/>
      <c r="E3739" s="16"/>
      <c r="F3739" s="16"/>
      <c r="G3739" s="16">
        <v>0</v>
      </c>
      <c r="H3739" s="16"/>
      <c r="I3739" s="4"/>
      <c r="J3739" s="14"/>
      <c r="K3739" s="15" t="str">
        <f>C3761</f>
        <v>PAG. FATT. TROTTI PER AFFITTI DI SOMMA E LEGNANO</v>
      </c>
      <c r="L3739" s="16"/>
      <c r="M3739" s="16">
        <f>1.86*(L3723+L3724-M3724)/100</f>
        <v>21.253475999999999</v>
      </c>
      <c r="N3739" s="16">
        <f>G3761</f>
        <v>523.66</v>
      </c>
      <c r="O3739" s="16">
        <f t="shared" si="1035"/>
        <v>1669.7646060000002</v>
      </c>
      <c r="P3739" s="18">
        <f t="shared" si="1036"/>
        <v>226.91460600000002</v>
      </c>
      <c r="Q3739" s="14"/>
      <c r="R3739" s="18"/>
      <c r="S3739" s="16">
        <f t="shared" si="1037"/>
        <v>0</v>
      </c>
      <c r="T3739" s="18">
        <f t="shared" si="1034"/>
        <v>52306.77</v>
      </c>
      <c r="U3739" s="15" t="str">
        <f t="shared" si="1038"/>
        <v xml:space="preserve">PAG. FATT. SOMMESE PETROLI </v>
      </c>
    </row>
    <row r="3740" spans="1:21" ht="16.8" customHeight="1" x14ac:dyDescent="0.35">
      <c r="A3740" s="15"/>
      <c r="B3740" s="15"/>
      <c r="C3740" s="15" t="s">
        <v>60</v>
      </c>
      <c r="D3740" s="16">
        <f>SUM(G3739:G3740)</f>
        <v>0</v>
      </c>
      <c r="E3740" s="16">
        <v>0</v>
      </c>
      <c r="F3740" s="16"/>
      <c r="G3740" s="16">
        <v>0</v>
      </c>
      <c r="H3740" s="16"/>
      <c r="I3740" s="4"/>
      <c r="J3740" s="14"/>
      <c r="K3740" s="15" t="str">
        <f>C3762</f>
        <v>CASSA PREVIDENZA  AGENTI  + QUOTA GAA</v>
      </c>
      <c r="L3740" s="16">
        <v>0</v>
      </c>
      <c r="M3740" s="16">
        <f>0.7*(L3723+L3724-M3724)/100</f>
        <v>7.9986199999999998</v>
      </c>
      <c r="N3740" s="16">
        <f>G3762</f>
        <v>0</v>
      </c>
      <c r="O3740" s="16">
        <f t="shared" si="1035"/>
        <v>1429.1779700000002</v>
      </c>
      <c r="P3740" s="18">
        <f t="shared" si="1036"/>
        <v>85.397970000000001</v>
      </c>
      <c r="Q3740" s="14"/>
      <c r="R3740" s="18"/>
      <c r="S3740" s="16">
        <f t="shared" si="1037"/>
        <v>0</v>
      </c>
      <c r="T3740" s="18">
        <f t="shared" si="1034"/>
        <v>52306.77</v>
      </c>
      <c r="U3740" s="15" t="str">
        <f t="shared" si="1038"/>
        <v>Benzina auto papa'</v>
      </c>
    </row>
    <row r="3741" spans="1:21" ht="16.8" customHeight="1" x14ac:dyDescent="0.35">
      <c r="A3741" s="15"/>
      <c r="B3741" s="15"/>
      <c r="C3741" s="28" t="s">
        <v>204</v>
      </c>
      <c r="D3741" s="16"/>
      <c r="E3741" s="16">
        <v>0</v>
      </c>
      <c r="F3741" s="16">
        <v>0</v>
      </c>
      <c r="G3741" s="16">
        <v>6.8</v>
      </c>
      <c r="H3741" s="27">
        <v>0</v>
      </c>
      <c r="I3741" s="4"/>
      <c r="J3741" s="14"/>
      <c r="K3741" s="15" t="str">
        <f>C3766</f>
        <v>PREL.  ACC. PER AMM-  GIGI</v>
      </c>
      <c r="L3741" s="16">
        <v>0</v>
      </c>
      <c r="M3741" s="16">
        <f>18.82*(L3723+L3724-M3724)/100</f>
        <v>215.04861200000002</v>
      </c>
      <c r="N3741" s="16">
        <f>G3766</f>
        <v>0</v>
      </c>
      <c r="O3741" s="16">
        <f t="shared" si="1035"/>
        <v>16558.535421999997</v>
      </c>
      <c r="P3741" s="18">
        <f t="shared" si="1036"/>
        <v>2295.9854220000002</v>
      </c>
      <c r="Q3741" s="14"/>
      <c r="R3741" s="18"/>
      <c r="S3741" s="16">
        <f t="shared" si="1037"/>
        <v>6.8</v>
      </c>
      <c r="T3741" s="18">
        <f t="shared" si="1034"/>
        <v>52299.969999999994</v>
      </c>
      <c r="U3741" s="15" t="str">
        <f t="shared" si="1038"/>
        <v>COMMISSIONI BPM 10223</v>
      </c>
    </row>
    <row r="3742" spans="1:21" ht="16.8" customHeight="1" x14ac:dyDescent="0.35">
      <c r="A3742" s="15"/>
      <c r="B3742" s="15"/>
      <c r="C3742" s="15"/>
      <c r="D3742" s="16"/>
      <c r="E3742" s="16"/>
      <c r="F3742" s="16"/>
      <c r="G3742" s="16">
        <v>0</v>
      </c>
      <c r="H3742" s="27">
        <v>0</v>
      </c>
      <c r="I3742" s="4"/>
      <c r="J3742" s="14"/>
      <c r="K3742" s="15" t="str">
        <f>C3767</f>
        <v>PREL.  ACC. PER AMM-. RENZO</v>
      </c>
      <c r="L3742" s="16">
        <v>0</v>
      </c>
      <c r="M3742" s="16">
        <f>18.82*(L3723+L3724-M3724)/100</f>
        <v>215.04861200000002</v>
      </c>
      <c r="N3742" s="29">
        <f>G3767</f>
        <v>0</v>
      </c>
      <c r="O3742" s="16">
        <f t="shared" si="1035"/>
        <v>26174.505421999998</v>
      </c>
      <c r="P3742" s="18">
        <f t="shared" si="1036"/>
        <v>2295.9854220000002</v>
      </c>
      <c r="Q3742" s="14"/>
      <c r="R3742" s="18"/>
      <c r="S3742" s="16">
        <f t="shared" si="1037"/>
        <v>0</v>
      </c>
      <c r="T3742" s="18">
        <f t="shared" si="1034"/>
        <v>52299.969999999994</v>
      </c>
      <c r="U3742" s="15">
        <f t="shared" si="1038"/>
        <v>0</v>
      </c>
    </row>
    <row r="3743" spans="1:21" ht="16.8" customHeight="1" x14ac:dyDescent="0.35">
      <c r="A3743" s="15"/>
      <c r="B3743" s="15"/>
      <c r="C3743" s="28" t="s">
        <v>62</v>
      </c>
      <c r="D3743" s="16"/>
      <c r="E3743" s="16"/>
      <c r="F3743" s="16"/>
      <c r="G3743" s="16">
        <v>0</v>
      </c>
      <c r="H3743" s="16"/>
      <c r="I3743" s="4"/>
      <c r="J3743" s="14"/>
      <c r="K3743" s="15" t="str">
        <f>C3738</f>
        <v xml:space="preserve">Francobolli    </v>
      </c>
      <c r="L3743" s="16">
        <v>0</v>
      </c>
      <c r="M3743" s="16">
        <f>0.5*(L3723+L3724-M3724)/100</f>
        <v>5.7133000000000003</v>
      </c>
      <c r="N3743" s="16">
        <f>G3738</f>
        <v>0</v>
      </c>
      <c r="O3743" s="16">
        <f t="shared" si="1035"/>
        <v>1020.84855</v>
      </c>
      <c r="P3743" s="18">
        <f t="shared" si="1036"/>
        <v>60.998549999999994</v>
      </c>
      <c r="Q3743" s="14"/>
      <c r="R3743" s="18"/>
      <c r="S3743" s="16">
        <f t="shared" si="1037"/>
        <v>0</v>
      </c>
      <c r="T3743" s="18">
        <f t="shared" si="1034"/>
        <v>52299.969999999994</v>
      </c>
      <c r="U3743" s="15" t="str">
        <f t="shared" si="1038"/>
        <v>Materiale pulizia</v>
      </c>
    </row>
    <row r="3744" spans="1:21" ht="16.8" customHeight="1" x14ac:dyDescent="0.35">
      <c r="A3744" s="15"/>
      <c r="B3744" s="15"/>
      <c r="C3744" s="15" t="s">
        <v>63</v>
      </c>
      <c r="D3744" s="16"/>
      <c r="E3744" s="16"/>
      <c r="F3744" s="16"/>
      <c r="G3744" s="16">
        <v>0</v>
      </c>
      <c r="H3744" s="16"/>
      <c r="I3744" s="4"/>
      <c r="J3744" s="14"/>
      <c r="K3744" s="17" t="str">
        <f>C3744</f>
        <v xml:space="preserve">Assicurazioni </v>
      </c>
      <c r="L3744" s="16">
        <v>0</v>
      </c>
      <c r="M3744" s="16">
        <f>0.5*(L3723+L3724-M3724)/100</f>
        <v>5.7133000000000003</v>
      </c>
      <c r="N3744" s="16">
        <f>G3744</f>
        <v>0</v>
      </c>
      <c r="O3744" s="16">
        <f t="shared" si="1035"/>
        <v>1020.84855</v>
      </c>
      <c r="P3744" s="18">
        <f t="shared" si="1036"/>
        <v>60.998549999999994</v>
      </c>
      <c r="Q3744" s="14"/>
      <c r="R3744" s="18"/>
      <c r="S3744" s="16">
        <f t="shared" si="1037"/>
        <v>0</v>
      </c>
      <c r="T3744" s="18">
        <f t="shared" si="1034"/>
        <v>52299.969999999994</v>
      </c>
      <c r="U3744" s="15" t="str">
        <f t="shared" si="1038"/>
        <v xml:space="preserve">Assicurazioni </v>
      </c>
    </row>
    <row r="3745" spans="1:21" ht="16.8" customHeight="1" x14ac:dyDescent="0.35">
      <c r="A3745" s="15"/>
      <c r="B3745" s="15"/>
      <c r="C3745" s="15" t="s">
        <v>50</v>
      </c>
      <c r="D3745" s="16"/>
      <c r="E3745" s="16"/>
      <c r="F3745" s="16"/>
      <c r="G3745" s="16">
        <v>0</v>
      </c>
      <c r="H3745" s="16"/>
      <c r="I3745" s="4"/>
      <c r="J3745" s="14"/>
      <c r="K3745" s="17" t="s">
        <v>64</v>
      </c>
      <c r="L3745" s="16"/>
      <c r="M3745" s="16">
        <f>2.32*(L3723+L3724-M3724)/100</f>
        <v>26.509712</v>
      </c>
      <c r="N3745" s="16">
        <f>H3779+H3778+G3777</f>
        <v>0</v>
      </c>
      <c r="O3745" s="16">
        <f t="shared" si="1035"/>
        <v>40.043271999999995</v>
      </c>
      <c r="P3745" s="18">
        <f t="shared" si="1036"/>
        <v>283.03327199999995</v>
      </c>
      <c r="Q3745" s="14"/>
      <c r="R3745" s="18"/>
      <c r="S3745" s="16">
        <f t="shared" si="1037"/>
        <v>0</v>
      </c>
      <c r="T3745" s="18">
        <f t="shared" si="1034"/>
        <v>52299.969999999994</v>
      </c>
      <c r="U3745" s="15" t="str">
        <f t="shared" si="1038"/>
        <v>Telepass</v>
      </c>
    </row>
    <row r="3746" spans="1:21" ht="16.8" customHeight="1" x14ac:dyDescent="0.35">
      <c r="A3746" s="15"/>
      <c r="B3746" s="15"/>
      <c r="C3746" s="28" t="s">
        <v>65</v>
      </c>
      <c r="D3746" s="16">
        <v>0</v>
      </c>
      <c r="E3746" s="16"/>
      <c r="F3746" s="16"/>
      <c r="G3746" s="16">
        <v>0</v>
      </c>
      <c r="H3746" s="16"/>
      <c r="I3746" s="4"/>
      <c r="J3746" s="14"/>
      <c r="K3746" s="17"/>
      <c r="L3746" s="16"/>
      <c r="M3746" s="16"/>
      <c r="N3746" s="16" t="s">
        <v>66</v>
      </c>
      <c r="O3746" s="16">
        <f>T3780+AO3780</f>
        <v>53984.479999999989</v>
      </c>
      <c r="P3746" s="18"/>
      <c r="Q3746" s="14"/>
      <c r="R3746" s="18"/>
      <c r="S3746" s="16">
        <v>0</v>
      </c>
      <c r="T3746" s="18">
        <f t="shared" si="1034"/>
        <v>52299.969999999994</v>
      </c>
      <c r="U3746" s="15" t="str">
        <f t="shared" si="1038"/>
        <v>Pubblicità</v>
      </c>
    </row>
    <row r="3747" spans="1:21" ht="16.8" customHeight="1" x14ac:dyDescent="0.35">
      <c r="A3747" s="15"/>
      <c r="B3747" s="66"/>
      <c r="C3747" s="15" t="s">
        <v>145</v>
      </c>
      <c r="D3747" s="67"/>
      <c r="E3747" s="16">
        <v>0</v>
      </c>
      <c r="F3747" s="16"/>
      <c r="G3747" s="16">
        <v>0</v>
      </c>
      <c r="H3747" s="16"/>
      <c r="I3747" s="4"/>
      <c r="J3747" s="14"/>
      <c r="K3747" s="17" t="s">
        <v>205</v>
      </c>
      <c r="L3747" s="16"/>
      <c r="M3747" s="16">
        <v>44.79</v>
      </c>
      <c r="N3747" s="16" t="s">
        <v>68</v>
      </c>
      <c r="O3747" s="31">
        <f>L3771</f>
        <v>0</v>
      </c>
      <c r="P3747" s="32">
        <f>SUM(P3726:P3745)</f>
        <v>12199.710000000001</v>
      </c>
      <c r="Q3747" s="14"/>
      <c r="R3747" s="18"/>
      <c r="S3747" s="16">
        <f>G3747</f>
        <v>0</v>
      </c>
      <c r="T3747" s="18">
        <f t="shared" si="1034"/>
        <v>52299.969999999994</v>
      </c>
      <c r="U3747" s="15" t="str">
        <f t="shared" si="1038"/>
        <v xml:space="preserve">PAG. STIP.           MARZIA </v>
      </c>
    </row>
    <row r="3748" spans="1:21" ht="16.8" customHeight="1" x14ac:dyDescent="0.35">
      <c r="A3748" s="15"/>
      <c r="B3748" s="15"/>
      <c r="C3748" s="15" t="s">
        <v>147</v>
      </c>
      <c r="D3748" s="16"/>
      <c r="E3748" s="16">
        <v>0</v>
      </c>
      <c r="F3748" s="16"/>
      <c r="G3748" s="16">
        <v>0</v>
      </c>
      <c r="H3748" s="16"/>
      <c r="I3748" s="4"/>
      <c r="J3748" s="14"/>
      <c r="K3748" s="17"/>
      <c r="L3748" s="16"/>
      <c r="M3748" s="16">
        <v>0</v>
      </c>
      <c r="N3748" s="16" t="s">
        <v>70</v>
      </c>
      <c r="O3748" s="16">
        <f>SUM(L3759:L3770)+L3773</f>
        <v>21686.989999999998</v>
      </c>
      <c r="P3748" s="33">
        <f>SUM(O3726:O3745)</f>
        <v>66274.080000000002</v>
      </c>
      <c r="Q3748" s="14"/>
      <c r="R3748" s="18"/>
      <c r="S3748" s="16">
        <f>G3748</f>
        <v>0</v>
      </c>
      <c r="T3748" s="18">
        <f t="shared" si="1034"/>
        <v>52299.969999999994</v>
      </c>
      <c r="U3748" s="15" t="str">
        <f t="shared" si="1038"/>
        <v xml:space="preserve">PAG. STIP.           DEBORAH </v>
      </c>
    </row>
    <row r="3749" spans="1:21" ht="16.8" customHeight="1" x14ac:dyDescent="0.35">
      <c r="A3749" s="15"/>
      <c r="B3749" s="15"/>
      <c r="C3749" s="15" t="s">
        <v>149</v>
      </c>
      <c r="D3749" s="16"/>
      <c r="E3749" s="16">
        <v>0</v>
      </c>
      <c r="F3749" s="16"/>
      <c r="G3749" s="16">
        <v>0</v>
      </c>
      <c r="H3749" s="16"/>
      <c r="I3749" s="4"/>
      <c r="J3749" s="14"/>
      <c r="K3749" s="17"/>
      <c r="L3749" s="16"/>
      <c r="M3749" s="16"/>
      <c r="N3749" s="16" t="s">
        <v>72</v>
      </c>
      <c r="O3749" s="34">
        <f>O3688+O3689-F3764-F3763</f>
        <v>11146.939999999999</v>
      </c>
      <c r="P3749" s="35">
        <f>O3688+O3689+O3750-F3764-F3763-O3747-O3748</f>
        <v>-9397.39</v>
      </c>
      <c r="Q3749" s="14"/>
      <c r="R3749" s="18"/>
      <c r="S3749" s="16">
        <f>G3749</f>
        <v>0</v>
      </c>
      <c r="T3749" s="18">
        <f t="shared" si="1034"/>
        <v>52299.969999999994</v>
      </c>
      <c r="U3749" s="15"/>
    </row>
    <row r="3750" spans="1:21" ht="16.8" customHeight="1" x14ac:dyDescent="0.35">
      <c r="A3750" s="15"/>
      <c r="B3750" s="15"/>
      <c r="C3750" s="15" t="s">
        <v>150</v>
      </c>
      <c r="D3750" s="16"/>
      <c r="E3750" s="16">
        <v>0</v>
      </c>
      <c r="F3750" s="16"/>
      <c r="G3750" s="16">
        <v>0</v>
      </c>
      <c r="H3750" s="16"/>
      <c r="I3750" s="4"/>
      <c r="J3750" s="14"/>
      <c r="K3750" s="6" t="s">
        <v>74</v>
      </c>
      <c r="L3750" s="3">
        <f>SUM(L3723:L3749)</f>
        <v>8135.1100000000006</v>
      </c>
      <c r="M3750" s="3">
        <f>SUM(M3723:M3749)</f>
        <v>1187.4499999999998</v>
      </c>
      <c r="N3750" s="16" t="s">
        <v>75</v>
      </c>
      <c r="O3750" s="16">
        <f>N3723-L3724</f>
        <v>1142.6600000000001</v>
      </c>
      <c r="P3750" s="18"/>
      <c r="Q3750" s="14"/>
      <c r="R3750" s="18"/>
      <c r="S3750" s="16">
        <f>G3750</f>
        <v>0</v>
      </c>
      <c r="T3750" s="18">
        <f t="shared" si="1034"/>
        <v>52299.969999999994</v>
      </c>
      <c r="U3750" s="15" t="str">
        <f>C3750</f>
        <v xml:space="preserve">PAG. STIP.           STEFANIA  BONIFICO </v>
      </c>
    </row>
    <row r="3751" spans="1:21" ht="16.8" customHeight="1" x14ac:dyDescent="0.35">
      <c r="A3751" s="15"/>
      <c r="B3751" s="15"/>
      <c r="C3751" s="15" t="s">
        <v>76</v>
      </c>
      <c r="D3751" s="16"/>
      <c r="E3751" s="16"/>
      <c r="F3751" s="16"/>
      <c r="G3751" s="16">
        <v>0</v>
      </c>
      <c r="H3751" s="16"/>
      <c r="I3751" s="4"/>
      <c r="J3751" s="14"/>
      <c r="K3751" s="6" t="s">
        <v>32</v>
      </c>
      <c r="L3751" s="3">
        <f>L3691</f>
        <v>313888.56</v>
      </c>
      <c r="M3751" s="3">
        <f>M3691</f>
        <v>246434.77</v>
      </c>
      <c r="N3751" s="16" t="s">
        <v>77</v>
      </c>
      <c r="O3751" s="36">
        <f>(O3747+O3748)-(O3686+O3687)</f>
        <v>-5495.510000000002</v>
      </c>
      <c r="P3751" s="37">
        <f>O3750-O3751</f>
        <v>6638.1700000000019</v>
      </c>
      <c r="Q3751" s="14"/>
      <c r="R3751" s="18"/>
      <c r="S3751" s="16">
        <f>G3751</f>
        <v>0</v>
      </c>
      <c r="T3751" s="18">
        <f t="shared" si="1034"/>
        <v>52299.969999999994</v>
      </c>
      <c r="U3751" s="15" t="str">
        <f>C3751</f>
        <v>Pagamento contributi impiegate</v>
      </c>
    </row>
    <row r="3752" spans="1:21" ht="16.8" customHeight="1" thickBot="1" x14ac:dyDescent="0.4">
      <c r="A3752" s="15"/>
      <c r="B3752" s="15"/>
      <c r="C3752" s="15" t="s">
        <v>78</v>
      </c>
      <c r="D3752" s="16">
        <f>SUM(G3747:G3751)+SUM(E3747:E3751)</f>
        <v>0</v>
      </c>
      <c r="E3752" s="16"/>
      <c r="F3752" s="16"/>
      <c r="G3752" s="16"/>
      <c r="H3752" s="16"/>
      <c r="I3752" s="4"/>
      <c r="J3752" s="14"/>
      <c r="K3752" s="6" t="s">
        <v>79</v>
      </c>
      <c r="L3752" s="3">
        <f>L3750+L3751</f>
        <v>322023.67</v>
      </c>
      <c r="M3752" s="3">
        <f>M3750+M3751</f>
        <v>247622.22</v>
      </c>
      <c r="N3752" s="16" t="s">
        <v>80</v>
      </c>
      <c r="O3752" s="38">
        <f>O3749+O3750-O3751</f>
        <v>17785.11</v>
      </c>
      <c r="P3752" s="39">
        <f>O3752-O3749</f>
        <v>6638.1700000000019</v>
      </c>
      <c r="Q3752" s="14"/>
      <c r="R3752" s="18"/>
      <c r="S3752" s="16">
        <v>0</v>
      </c>
      <c r="T3752" s="18">
        <f t="shared" si="1034"/>
        <v>52299.969999999994</v>
      </c>
      <c r="U3752" s="15"/>
    </row>
    <row r="3753" spans="1:21" ht="16.8" customHeight="1" thickTop="1" thickBot="1" x14ac:dyDescent="0.4">
      <c r="A3753" s="15"/>
      <c r="B3753" s="15"/>
      <c r="C3753" s="15" t="s">
        <v>81</v>
      </c>
      <c r="D3753" s="16"/>
      <c r="E3753" s="16"/>
      <c r="F3753" s="16"/>
      <c r="G3753" s="16">
        <v>0</v>
      </c>
      <c r="H3753" s="16"/>
      <c r="I3753" s="4"/>
      <c r="J3753" s="14"/>
      <c r="K3753" s="6" t="s">
        <v>13</v>
      </c>
      <c r="L3753" s="3">
        <f>L3752-M3752</f>
        <v>74401.449999999983</v>
      </c>
      <c r="M3753" s="40"/>
      <c r="N3753" s="29" t="s">
        <v>82</v>
      </c>
      <c r="O3753" s="41">
        <f>O3746+O3747+O3748+O3754</f>
        <v>66274.080000000002</v>
      </c>
      <c r="P3753" s="18"/>
      <c r="Q3753" s="14"/>
      <c r="R3753" s="18"/>
      <c r="S3753" s="16">
        <f t="shared" ref="S3753:S3758" si="1039">G3753</f>
        <v>0</v>
      </c>
      <c r="T3753" s="18">
        <f t="shared" si="1034"/>
        <v>52299.969999999994</v>
      </c>
      <c r="U3753" s="15" t="str">
        <f t="shared" ref="U3753:U3758" si="1040">C3753</f>
        <v>Pag. Bolletta Telecom  780820</v>
      </c>
    </row>
    <row r="3754" spans="1:21" ht="16.8" customHeight="1" thickTop="1" thickBot="1" x14ac:dyDescent="0.4">
      <c r="A3754" s="15"/>
      <c r="B3754" s="15"/>
      <c r="C3754" s="15" t="s">
        <v>83</v>
      </c>
      <c r="D3754" s="16"/>
      <c r="E3754" s="16"/>
      <c r="F3754" s="16"/>
      <c r="G3754" s="16">
        <v>0</v>
      </c>
      <c r="H3754" s="16"/>
      <c r="I3754" s="4"/>
      <c r="J3754" s="14"/>
      <c r="K3754" s="17"/>
      <c r="L3754" s="16"/>
      <c r="M3754" s="16"/>
      <c r="N3754" s="42" t="s">
        <v>84</v>
      </c>
      <c r="O3754" s="43">
        <f>P3748-O3747-O3748-O3746</f>
        <v>-9397.3899999999849</v>
      </c>
      <c r="P3754" s="18"/>
      <c r="Q3754" s="14"/>
      <c r="R3754" s="18"/>
      <c r="S3754" s="16">
        <f t="shared" si="1039"/>
        <v>0</v>
      </c>
      <c r="T3754" s="18">
        <f t="shared" si="1034"/>
        <v>52299.969999999994</v>
      </c>
      <c r="U3754" s="15" t="str">
        <f t="shared" si="1040"/>
        <v>Pag. Bolletta Telecom 780344</v>
      </c>
    </row>
    <row r="3755" spans="1:21" ht="16.8" customHeight="1" thickTop="1" x14ac:dyDescent="0.35">
      <c r="A3755" s="15"/>
      <c r="B3755" s="15"/>
      <c r="C3755" s="15" t="s">
        <v>85</v>
      </c>
      <c r="D3755" s="16">
        <f>SUM(G3753:G3755)</f>
        <v>0</v>
      </c>
      <c r="E3755" s="16"/>
      <c r="F3755" s="16"/>
      <c r="G3755" s="16">
        <v>0</v>
      </c>
      <c r="H3755" s="16"/>
      <c r="I3755" s="4"/>
      <c r="J3755" s="14"/>
      <c r="K3755" s="6" t="s">
        <v>86</v>
      </c>
      <c r="L3755" s="3">
        <f>N3694</f>
        <v>1277.45</v>
      </c>
      <c r="M3755" s="3">
        <v>0</v>
      </c>
      <c r="N3755" s="3">
        <f>SUM(L3755:M3755)</f>
        <v>1277.45</v>
      </c>
      <c r="O3755" s="44"/>
      <c r="P3755" s="18"/>
      <c r="Q3755" s="14"/>
      <c r="R3755" s="18"/>
      <c r="S3755" s="16">
        <f t="shared" si="1039"/>
        <v>0</v>
      </c>
      <c r="T3755" s="18">
        <f t="shared" si="1034"/>
        <v>52299.969999999994</v>
      </c>
      <c r="U3755" s="15" t="str">
        <f t="shared" si="1040"/>
        <v>Pag. Bolletta Telecom</v>
      </c>
    </row>
    <row r="3756" spans="1:21" ht="16.8" customHeight="1" x14ac:dyDescent="0.35">
      <c r="A3756" s="15"/>
      <c r="B3756" s="15"/>
      <c r="C3756" s="15" t="s">
        <v>87</v>
      </c>
      <c r="D3756" s="16"/>
      <c r="E3756" s="16"/>
      <c r="F3756" s="16"/>
      <c r="G3756" s="16">
        <v>0</v>
      </c>
      <c r="H3756" s="16"/>
      <c r="I3756" s="4"/>
      <c r="J3756" s="14"/>
      <c r="K3756" s="6" t="s">
        <v>88</v>
      </c>
      <c r="L3756" s="3">
        <f>L3695</f>
        <v>0</v>
      </c>
      <c r="M3756" s="3">
        <f>H3763+G3763</f>
        <v>0</v>
      </c>
      <c r="N3756" s="45">
        <f>L3756+M3756</f>
        <v>0</v>
      </c>
      <c r="O3756" s="45">
        <f>BA3780+BG3780</f>
        <v>0</v>
      </c>
      <c r="P3756" s="18"/>
      <c r="Q3756" s="14"/>
      <c r="R3756" s="18"/>
      <c r="S3756" s="16">
        <f t="shared" si="1039"/>
        <v>0</v>
      </c>
      <c r="T3756" s="18">
        <f t="shared" ref="T3756:T3787" si="1041">(R3756-S3756)+T3755</f>
        <v>52299.969999999994</v>
      </c>
      <c r="U3756" s="15" t="str">
        <f t="shared" si="1040"/>
        <v xml:space="preserve">PAG. BOLLETTA ENEL  </v>
      </c>
    </row>
    <row r="3757" spans="1:21" ht="16.8" customHeight="1" x14ac:dyDescent="0.35">
      <c r="A3757" s="15"/>
      <c r="B3757" s="15"/>
      <c r="C3757" s="15" t="s">
        <v>206</v>
      </c>
      <c r="D3757" s="16"/>
      <c r="E3757" s="16"/>
      <c r="F3757" s="16"/>
      <c r="G3757" s="16">
        <v>0</v>
      </c>
      <c r="H3757" s="16"/>
      <c r="I3757" s="4"/>
      <c r="J3757" s="14"/>
      <c r="K3757" s="6" t="s">
        <v>90</v>
      </c>
      <c r="L3757" s="3">
        <f>T3780+Z3780+AO3780+AU3780</f>
        <v>53984.479999999989</v>
      </c>
      <c r="M3757" s="16"/>
      <c r="N3757" s="16"/>
      <c r="O3757" s="16"/>
      <c r="P3757" s="18"/>
      <c r="Q3757" s="14"/>
      <c r="R3757" s="18"/>
      <c r="S3757" s="16">
        <f t="shared" si="1039"/>
        <v>0</v>
      </c>
      <c r="T3757" s="18">
        <f t="shared" si="1041"/>
        <v>52299.969999999994</v>
      </c>
      <c r="U3757" s="15" t="str">
        <f t="shared" si="1040"/>
        <v>locazioni</v>
      </c>
    </row>
    <row r="3758" spans="1:21" ht="16.8" customHeight="1" x14ac:dyDescent="0.35">
      <c r="A3758" s="15"/>
      <c r="B3758" s="15"/>
      <c r="C3758" s="15" t="s">
        <v>91</v>
      </c>
      <c r="D3758" s="16"/>
      <c r="E3758" s="16"/>
      <c r="F3758" s="16"/>
      <c r="G3758" s="16">
        <v>0</v>
      </c>
      <c r="H3758" s="16"/>
      <c r="I3758" s="4"/>
      <c r="J3758" s="14"/>
      <c r="K3758" s="6" t="s">
        <v>92</v>
      </c>
      <c r="L3758" s="3"/>
      <c r="M3758" s="46" t="s">
        <v>93</v>
      </c>
      <c r="N3758" s="46"/>
      <c r="O3758" s="16"/>
      <c r="P3758" s="18"/>
      <c r="Q3758" s="14"/>
      <c r="R3758" s="18"/>
      <c r="S3758" s="16">
        <f t="shared" si="1039"/>
        <v>0</v>
      </c>
      <c r="T3758" s="18">
        <f t="shared" si="1041"/>
        <v>52299.969999999994</v>
      </c>
      <c r="U3758" s="15" t="str">
        <f t="shared" si="1040"/>
        <v>Spese condominiali</v>
      </c>
    </row>
    <row r="3759" spans="1:21" ht="16.8" customHeight="1" x14ac:dyDescent="0.35">
      <c r="A3759" s="15"/>
      <c r="B3759" s="15"/>
      <c r="C3759" s="15" t="s">
        <v>94</v>
      </c>
      <c r="D3759" s="16">
        <f>SUM(G3753:G3758)</f>
        <v>0</v>
      </c>
      <c r="E3759" s="16"/>
      <c r="F3759" s="16"/>
      <c r="G3759" s="16"/>
      <c r="H3759" s="16"/>
      <c r="I3759" s="4"/>
      <c r="J3759" s="14"/>
      <c r="K3759" s="50" t="s">
        <v>152</v>
      </c>
      <c r="L3759" s="50">
        <v>114.5</v>
      </c>
      <c r="M3759" s="16" t="s">
        <v>26</v>
      </c>
      <c r="N3759" s="16" t="s">
        <v>27</v>
      </c>
      <c r="O3759" s="16"/>
      <c r="P3759" s="18"/>
      <c r="Q3759" s="14"/>
      <c r="R3759" s="18"/>
      <c r="S3759" s="16">
        <v>0</v>
      </c>
      <c r="T3759" s="18">
        <f t="shared" si="1041"/>
        <v>52299.969999999994</v>
      </c>
      <c r="U3759" s="15"/>
    </row>
    <row r="3760" spans="1:21" ht="16.8" customHeight="1" x14ac:dyDescent="0.35">
      <c r="A3760" s="15"/>
      <c r="B3760" s="15"/>
      <c r="C3760" s="15" t="s">
        <v>97</v>
      </c>
      <c r="D3760" s="16"/>
      <c r="E3760" s="16"/>
      <c r="F3760" s="16"/>
      <c r="G3760" s="16">
        <v>0</v>
      </c>
      <c r="H3760" s="16"/>
      <c r="I3760" s="4"/>
      <c r="J3760" s="14"/>
      <c r="K3760" s="16" t="s">
        <v>95</v>
      </c>
      <c r="L3760" s="16">
        <f t="shared" ref="L3760:L3765" si="1042">L3699+N3699-D3768</f>
        <v>6998</v>
      </c>
      <c r="M3760" s="30" t="s">
        <v>96</v>
      </c>
      <c r="N3760" s="30">
        <v>3910.99</v>
      </c>
      <c r="O3760" s="16"/>
      <c r="P3760" s="18"/>
      <c r="Q3760" s="14"/>
      <c r="R3760" s="18"/>
      <c r="S3760" s="16">
        <f>G3760</f>
        <v>0</v>
      </c>
      <c r="T3760" s="18">
        <f t="shared" si="1041"/>
        <v>52299.969999999994</v>
      </c>
      <c r="U3760" s="15"/>
    </row>
    <row r="3761" spans="1:21" ht="16.8" customHeight="1" x14ac:dyDescent="0.35">
      <c r="A3761" s="15"/>
      <c r="B3761" s="15"/>
      <c r="C3761" s="15" t="s">
        <v>208</v>
      </c>
      <c r="D3761" s="16"/>
      <c r="E3761" s="16"/>
      <c r="F3761" s="16"/>
      <c r="G3761" s="16">
        <v>523.66</v>
      </c>
      <c r="H3761" s="16"/>
      <c r="I3761" s="4"/>
      <c r="J3761" s="14"/>
      <c r="K3761" s="25" t="s">
        <v>98</v>
      </c>
      <c r="L3761" s="16">
        <f t="shared" si="1042"/>
        <v>0</v>
      </c>
      <c r="M3761" s="16" t="s">
        <v>99</v>
      </c>
      <c r="N3761" s="73">
        <v>1330</v>
      </c>
      <c r="O3761" s="16"/>
      <c r="P3761" s="18"/>
      <c r="Q3761" s="14"/>
      <c r="R3761" s="18"/>
      <c r="S3761" s="16">
        <f>G3761</f>
        <v>523.66</v>
      </c>
      <c r="T3761" s="18">
        <f t="shared" si="1041"/>
        <v>51776.30999999999</v>
      </c>
      <c r="U3761" s="15" t="str">
        <f>C3761</f>
        <v>PAG. FATT. TROTTI PER AFFITTI DI SOMMA E LEGNANO</v>
      </c>
    </row>
    <row r="3762" spans="1:21" ht="16.8" customHeight="1" x14ac:dyDescent="0.35">
      <c r="A3762" s="15"/>
      <c r="B3762" s="15"/>
      <c r="C3762" s="64" t="s">
        <v>154</v>
      </c>
      <c r="D3762" s="16"/>
      <c r="E3762" s="16"/>
      <c r="F3762" s="16"/>
      <c r="G3762" s="16">
        <v>0</v>
      </c>
      <c r="H3762" s="16">
        <v>0</v>
      </c>
      <c r="I3762" s="4"/>
      <c r="J3762" s="14"/>
      <c r="K3762" s="16" t="s">
        <v>101</v>
      </c>
      <c r="L3762" s="16">
        <f t="shared" si="1042"/>
        <v>3031</v>
      </c>
      <c r="M3762" s="16" t="s">
        <v>102</v>
      </c>
      <c r="N3762" s="16">
        <v>694.5</v>
      </c>
      <c r="O3762" s="16"/>
      <c r="P3762" s="18"/>
      <c r="Q3762" s="14"/>
      <c r="R3762" s="18"/>
      <c r="S3762" s="16">
        <f>G3762</f>
        <v>0</v>
      </c>
      <c r="T3762" s="18">
        <f t="shared" si="1041"/>
        <v>51776.30999999999</v>
      </c>
      <c r="U3762" s="15" t="str">
        <f>C3762</f>
        <v>CASSA PREVIDENZA  AGENTI  + QUOTA GAA</v>
      </c>
    </row>
    <row r="3763" spans="1:21" ht="16.8" customHeight="1" x14ac:dyDescent="0.35">
      <c r="A3763" s="15"/>
      <c r="B3763" s="15"/>
      <c r="C3763" s="15" t="s">
        <v>209</v>
      </c>
      <c r="D3763" s="16"/>
      <c r="E3763" s="16"/>
      <c r="F3763" s="85">
        <v>1898.14</v>
      </c>
      <c r="G3763" s="16">
        <v>0</v>
      </c>
      <c r="H3763" s="16">
        <v>0</v>
      </c>
      <c r="I3763" s="4"/>
      <c r="J3763" s="14"/>
      <c r="K3763" s="16" t="s">
        <v>104</v>
      </c>
      <c r="L3763" s="16">
        <f t="shared" si="1042"/>
        <v>0</v>
      </c>
      <c r="M3763" s="30" t="s">
        <v>105</v>
      </c>
      <c r="N3763" s="30">
        <v>0</v>
      </c>
      <c r="O3763" s="16"/>
      <c r="P3763" s="18"/>
      <c r="Q3763" s="14"/>
      <c r="R3763" s="18">
        <f>F3763</f>
        <v>1898.14</v>
      </c>
      <c r="S3763" s="16">
        <v>0</v>
      </c>
      <c r="T3763" s="18">
        <f t="shared" si="1041"/>
        <v>53674.44999999999</v>
      </c>
      <c r="U3763" s="15"/>
    </row>
    <row r="3764" spans="1:21" ht="16.8" customHeight="1" x14ac:dyDescent="0.35">
      <c r="A3764" s="15"/>
      <c r="B3764" s="15"/>
      <c r="C3764" s="47" t="s">
        <v>210</v>
      </c>
      <c r="D3764" s="16"/>
      <c r="E3764" s="16"/>
      <c r="F3764" s="1">
        <v>310.02999999999997</v>
      </c>
      <c r="G3764" s="16">
        <v>0</v>
      </c>
      <c r="H3764" s="16"/>
      <c r="I3764" s="4"/>
      <c r="J3764" s="14"/>
      <c r="K3764" s="30" t="s">
        <v>107</v>
      </c>
      <c r="L3764" s="16">
        <f t="shared" si="1042"/>
        <v>3238</v>
      </c>
      <c r="M3764" s="16" t="s">
        <v>108</v>
      </c>
      <c r="N3764" s="16">
        <v>1546</v>
      </c>
      <c r="O3764" s="16"/>
      <c r="P3764" s="18"/>
      <c r="Q3764" s="14"/>
      <c r="R3764" s="49">
        <f>F3764</f>
        <v>310.02999999999997</v>
      </c>
      <c r="S3764" s="16">
        <v>0</v>
      </c>
      <c r="T3764" s="18">
        <f t="shared" si="1041"/>
        <v>53984.479999999989</v>
      </c>
      <c r="U3764" s="17" t="str">
        <f>C3764</f>
        <v>VERSAMENTO PROVV. UCA</v>
      </c>
    </row>
    <row r="3765" spans="1:21" ht="16.8" customHeight="1" x14ac:dyDescent="0.35">
      <c r="A3765" s="15"/>
      <c r="B3765" s="15"/>
      <c r="C3765" s="15" t="s">
        <v>112</v>
      </c>
      <c r="D3765" s="16"/>
      <c r="E3765" s="16"/>
      <c r="F3765" s="16"/>
      <c r="G3765" s="16">
        <v>0</v>
      </c>
      <c r="H3765" s="16"/>
      <c r="I3765" s="4"/>
      <c r="J3765" s="14"/>
      <c r="K3765" s="150" t="s">
        <v>110</v>
      </c>
      <c r="L3765" s="162">
        <f t="shared" si="1042"/>
        <v>267</v>
      </c>
      <c r="M3765" s="123" t="s">
        <v>111</v>
      </c>
      <c r="N3765" s="152">
        <v>70</v>
      </c>
      <c r="O3765" s="16"/>
      <c r="P3765" s="18"/>
      <c r="Q3765" s="14"/>
      <c r="R3765" s="18"/>
      <c r="S3765" s="16">
        <f>G3765</f>
        <v>0</v>
      </c>
      <c r="T3765" s="18">
        <f t="shared" si="1041"/>
        <v>53984.479999999989</v>
      </c>
      <c r="U3765" s="15" t="s">
        <v>113</v>
      </c>
    </row>
    <row r="3766" spans="1:21" ht="16.8" customHeight="1" x14ac:dyDescent="0.35">
      <c r="A3766" s="15"/>
      <c r="B3766" s="15"/>
      <c r="C3766" s="15" t="s">
        <v>114</v>
      </c>
      <c r="D3766" s="16"/>
      <c r="E3766" s="16"/>
      <c r="F3766" s="16">
        <v>0</v>
      </c>
      <c r="G3766" s="16">
        <v>0</v>
      </c>
      <c r="H3766" s="16"/>
      <c r="I3766" s="4"/>
      <c r="J3766" s="14"/>
      <c r="K3766" s="16"/>
      <c r="L3766" s="16"/>
      <c r="M3766" s="16"/>
      <c r="N3766" s="16">
        <v>0</v>
      </c>
      <c r="O3766" s="16"/>
      <c r="P3766" s="18"/>
      <c r="Q3766" s="14"/>
      <c r="R3766" s="18"/>
      <c r="S3766" s="16">
        <f>G3766</f>
        <v>0</v>
      </c>
      <c r="T3766" s="18">
        <f t="shared" si="1041"/>
        <v>53984.479999999989</v>
      </c>
      <c r="U3766" s="15" t="str">
        <f>C3766</f>
        <v>PREL.  ACC. PER AMM-  GIGI</v>
      </c>
    </row>
    <row r="3767" spans="1:21" ht="16.8" customHeight="1" x14ac:dyDescent="0.35">
      <c r="A3767" s="15"/>
      <c r="B3767" s="15"/>
      <c r="C3767" s="15" t="s">
        <v>115</v>
      </c>
      <c r="D3767" s="16"/>
      <c r="E3767" s="16"/>
      <c r="F3767" s="16">
        <v>0</v>
      </c>
      <c r="G3767" s="16">
        <v>0</v>
      </c>
      <c r="H3767" s="16"/>
      <c r="I3767" s="4"/>
      <c r="J3767" s="14"/>
      <c r="K3767" s="16" t="s">
        <v>196</v>
      </c>
      <c r="L3767" s="16">
        <v>296</v>
      </c>
      <c r="M3767" s="16"/>
      <c r="N3767" s="16">
        <v>0</v>
      </c>
      <c r="O3767" s="16"/>
      <c r="P3767" s="18"/>
      <c r="Q3767" s="14"/>
      <c r="R3767" s="18">
        <v>0</v>
      </c>
      <c r="S3767" s="16">
        <f>G3767</f>
        <v>0</v>
      </c>
      <c r="T3767" s="18">
        <f t="shared" si="1041"/>
        <v>53984.479999999989</v>
      </c>
      <c r="U3767" s="15" t="str">
        <f>C3767</f>
        <v>PREL.  ACC. PER AMM-. RENZO</v>
      </c>
    </row>
    <row r="3768" spans="1:21" ht="16.8" customHeight="1" x14ac:dyDescent="0.35">
      <c r="A3768" s="15"/>
      <c r="B3768" s="15"/>
      <c r="C3768" s="15" t="s">
        <v>506</v>
      </c>
      <c r="D3768" s="16">
        <v>0</v>
      </c>
      <c r="E3768" s="16"/>
      <c r="F3768" s="16">
        <v>0</v>
      </c>
      <c r="G3768" s="16"/>
      <c r="H3768" s="16"/>
      <c r="I3768" s="4"/>
      <c r="J3768" s="14"/>
      <c r="K3768" s="30" t="s">
        <v>198</v>
      </c>
      <c r="L3768" s="16">
        <v>100</v>
      </c>
      <c r="M3768" s="16"/>
      <c r="N3768" s="16">
        <v>0</v>
      </c>
      <c r="O3768" s="16"/>
      <c r="P3768" s="18"/>
      <c r="Q3768" s="14"/>
      <c r="R3768" s="18">
        <v>0</v>
      </c>
      <c r="S3768" s="16">
        <v>0</v>
      </c>
      <c r="T3768" s="18">
        <f t="shared" si="1041"/>
        <v>53984.479999999989</v>
      </c>
      <c r="U3768" s="15"/>
    </row>
    <row r="3769" spans="1:21" ht="16.8" customHeight="1" x14ac:dyDescent="0.35">
      <c r="A3769" s="15"/>
      <c r="B3769" s="15"/>
      <c r="C3769" s="15" t="s">
        <v>507</v>
      </c>
      <c r="D3769" s="16">
        <v>0</v>
      </c>
      <c r="E3769" s="16"/>
      <c r="F3769" s="16">
        <v>0</v>
      </c>
      <c r="G3769" s="16"/>
      <c r="H3769" s="16">
        <v>0</v>
      </c>
      <c r="I3769" s="4"/>
      <c r="J3769" s="14"/>
      <c r="K3769" s="3" t="s">
        <v>199</v>
      </c>
      <c r="L3769" s="16">
        <v>100</v>
      </c>
      <c r="M3769" s="16"/>
      <c r="N3769" s="16">
        <v>0</v>
      </c>
      <c r="O3769" s="16"/>
      <c r="P3769" s="18"/>
      <c r="Q3769" s="14"/>
      <c r="R3769" s="18">
        <v>0</v>
      </c>
      <c r="S3769" s="16">
        <v>0</v>
      </c>
      <c r="T3769" s="18">
        <f t="shared" si="1041"/>
        <v>53984.479999999989</v>
      </c>
      <c r="U3769" s="15"/>
    </row>
    <row r="3770" spans="1:21" ht="16.8" customHeight="1" x14ac:dyDescent="0.35">
      <c r="A3770" s="15"/>
      <c r="B3770" s="15"/>
      <c r="C3770" s="15" t="s">
        <v>508</v>
      </c>
      <c r="D3770" s="16">
        <v>0</v>
      </c>
      <c r="E3770" s="16"/>
      <c r="F3770" s="16">
        <v>0</v>
      </c>
      <c r="G3770" s="16"/>
      <c r="H3770" s="16"/>
      <c r="I3770" s="4"/>
      <c r="J3770" s="14"/>
      <c r="K3770" s="16" t="s">
        <v>118</v>
      </c>
      <c r="L3770" s="16">
        <v>-9</v>
      </c>
      <c r="M3770" s="16"/>
      <c r="N3770" s="16">
        <v>0</v>
      </c>
      <c r="O3770" s="16"/>
      <c r="P3770" s="18"/>
      <c r="Q3770" s="14"/>
      <c r="R3770" s="18">
        <v>0</v>
      </c>
      <c r="S3770" s="16">
        <v>0</v>
      </c>
      <c r="T3770" s="18">
        <f t="shared" si="1041"/>
        <v>53984.479999999989</v>
      </c>
      <c r="U3770" s="15"/>
    </row>
    <row r="3771" spans="1:21" ht="16.8" customHeight="1" x14ac:dyDescent="0.35">
      <c r="A3771" s="15"/>
      <c r="B3771" s="15"/>
      <c r="C3771" s="15" t="s">
        <v>509</v>
      </c>
      <c r="D3771" s="16">
        <v>0</v>
      </c>
      <c r="E3771" s="16"/>
      <c r="F3771" s="16">
        <v>0</v>
      </c>
      <c r="G3771" s="16">
        <v>0</v>
      </c>
      <c r="H3771" s="16"/>
      <c r="I3771" s="4"/>
      <c r="J3771" s="14"/>
      <c r="K3771" s="17" t="s">
        <v>68</v>
      </c>
      <c r="L3771" s="51">
        <f>AI3780</f>
        <v>0</v>
      </c>
      <c r="M3771" s="16"/>
      <c r="N3771" s="16"/>
      <c r="O3771" s="16"/>
      <c r="P3771" s="18"/>
      <c r="Q3771" s="14"/>
      <c r="R3771" s="18">
        <v>0</v>
      </c>
      <c r="S3771" s="16">
        <v>0</v>
      </c>
      <c r="T3771" s="18">
        <f t="shared" si="1041"/>
        <v>53984.479999999989</v>
      </c>
      <c r="U3771" s="15"/>
    </row>
    <row r="3772" spans="1:21" ht="16.8" customHeight="1" x14ac:dyDescent="0.35">
      <c r="A3772" s="15"/>
      <c r="B3772" s="15"/>
      <c r="C3772" s="68" t="s">
        <v>510</v>
      </c>
      <c r="D3772" s="16">
        <v>0</v>
      </c>
      <c r="E3772" s="16"/>
      <c r="F3772" s="16">
        <v>0</v>
      </c>
      <c r="G3772" s="16"/>
      <c r="H3772" s="16"/>
      <c r="I3772" s="18"/>
      <c r="J3772" s="14"/>
      <c r="K3772" s="17" t="s">
        <v>119</v>
      </c>
      <c r="L3772" s="16">
        <f>SUM(L3759:L3771)</f>
        <v>14135.5</v>
      </c>
      <c r="M3772" s="16"/>
      <c r="N3772" s="16"/>
      <c r="O3772" s="16"/>
      <c r="P3772" s="18"/>
      <c r="Q3772" s="14"/>
      <c r="R3772" s="18">
        <v>0</v>
      </c>
      <c r="S3772" s="16"/>
      <c r="T3772" s="18">
        <f t="shared" si="1041"/>
        <v>53984.479999999989</v>
      </c>
      <c r="U3772" s="15"/>
    </row>
    <row r="3773" spans="1:21" ht="16.8" customHeight="1" x14ac:dyDescent="0.35">
      <c r="A3773" s="15"/>
      <c r="B3773" s="15"/>
      <c r="C3773" s="15" t="s">
        <v>175</v>
      </c>
      <c r="D3773" s="16"/>
      <c r="E3773" s="16"/>
      <c r="F3773" s="16">
        <v>49852.73</v>
      </c>
      <c r="G3773" s="85">
        <f>F3763</f>
        <v>1898.14</v>
      </c>
      <c r="H3773" s="16"/>
      <c r="I3773" s="4"/>
      <c r="J3773" s="14"/>
      <c r="K3773" s="17" t="s">
        <v>93</v>
      </c>
      <c r="L3773" s="16">
        <f>SUM(N3760:N3773)</f>
        <v>7551.49</v>
      </c>
      <c r="M3773" s="44"/>
      <c r="N3773" s="16"/>
      <c r="O3773" s="16"/>
      <c r="P3773" s="18"/>
      <c r="Q3773" s="14"/>
      <c r="R3773" s="18">
        <v>0</v>
      </c>
      <c r="S3773" s="16"/>
      <c r="T3773" s="18">
        <f t="shared" si="1041"/>
        <v>53984.479999999989</v>
      </c>
      <c r="U3773" s="15"/>
    </row>
    <row r="3774" spans="1:21" ht="16.8" customHeight="1" x14ac:dyDescent="0.35">
      <c r="A3774" s="15"/>
      <c r="B3774" s="15"/>
      <c r="C3774" s="47" t="s">
        <v>120</v>
      </c>
      <c r="D3774" s="16"/>
      <c r="E3774" s="16"/>
      <c r="F3774" s="16">
        <v>0</v>
      </c>
      <c r="G3774" s="1">
        <f>F3764</f>
        <v>310.02999999999997</v>
      </c>
      <c r="H3774" s="16">
        <f>G3774-D3665-D3666-D3668</f>
        <v>-6651.9000000000005</v>
      </c>
      <c r="I3774" s="4"/>
      <c r="J3774" s="14"/>
      <c r="K3774" s="53">
        <f>A3723</f>
        <v>45368</v>
      </c>
      <c r="L3774" s="3">
        <f>D3723+D3724-E3728+D3725-E3725+D3728-E3723+B3726</f>
        <v>8135.1100000000006</v>
      </c>
      <c r="M3774" s="3"/>
      <c r="N3774" s="3"/>
      <c r="O3774" s="16"/>
      <c r="P3774" s="18"/>
      <c r="Q3774" s="14"/>
      <c r="R3774" s="18"/>
      <c r="S3774" s="16"/>
      <c r="T3774" s="18">
        <f t="shared" si="1041"/>
        <v>53984.479999999989</v>
      </c>
      <c r="U3774" s="15"/>
    </row>
    <row r="3775" spans="1:21" ht="16.8" customHeight="1" x14ac:dyDescent="0.35">
      <c r="A3775" s="15"/>
      <c r="B3775" s="15"/>
      <c r="C3775" s="15" t="s">
        <v>121</v>
      </c>
      <c r="D3775" s="16"/>
      <c r="E3775" s="16">
        <v>0</v>
      </c>
      <c r="F3775" s="16">
        <v>0</v>
      </c>
      <c r="G3775" s="16">
        <v>0</v>
      </c>
      <c r="H3775" s="16"/>
      <c r="I3775" s="4"/>
      <c r="J3775" s="14"/>
      <c r="K3775" s="17"/>
      <c r="L3775" s="16"/>
      <c r="M3775" s="16"/>
      <c r="N3775" s="16"/>
      <c r="O3775" s="16"/>
      <c r="P3775" s="18"/>
      <c r="Q3775" s="14"/>
      <c r="R3775" s="18"/>
      <c r="S3775" s="16">
        <f>G3775</f>
        <v>0</v>
      </c>
      <c r="T3775" s="18">
        <f t="shared" si="1041"/>
        <v>53984.479999999989</v>
      </c>
      <c r="U3775" s="15" t="str">
        <f>C3775</f>
        <v>Spese manutenzione auto</v>
      </c>
    </row>
    <row r="3776" spans="1:21" ht="16.8" customHeight="1" x14ac:dyDescent="0.35">
      <c r="A3776" s="15"/>
      <c r="B3776" s="15"/>
      <c r="C3776" s="15" t="s">
        <v>122</v>
      </c>
      <c r="D3776" s="16">
        <v>0</v>
      </c>
      <c r="E3776" s="16"/>
      <c r="F3776" s="16">
        <v>0</v>
      </c>
      <c r="G3776" s="16">
        <v>0</v>
      </c>
      <c r="H3776" s="16"/>
      <c r="I3776" s="4"/>
      <c r="J3776" s="14"/>
      <c r="K3776" s="17"/>
      <c r="L3776" s="16">
        <v>0</v>
      </c>
      <c r="M3776" s="16"/>
      <c r="N3776" s="16"/>
      <c r="O3776" s="16"/>
      <c r="P3776" s="18"/>
      <c r="Q3776" s="14"/>
      <c r="R3776" s="18"/>
      <c r="S3776" s="16">
        <v>0</v>
      </c>
      <c r="T3776" s="18">
        <f t="shared" si="1041"/>
        <v>53984.479999999989</v>
      </c>
      <c r="U3776" s="15" t="str">
        <f>C3776</f>
        <v>Spese alberghi etc</v>
      </c>
    </row>
    <row r="3777" spans="1:21" ht="16.8" customHeight="1" x14ac:dyDescent="0.35">
      <c r="A3777" s="15"/>
      <c r="B3777" s="15"/>
      <c r="C3777" s="15"/>
      <c r="D3777" s="16">
        <f>SUM(G3775:G3777)</f>
        <v>0</v>
      </c>
      <c r="E3777" s="16">
        <v>0</v>
      </c>
      <c r="F3777" s="16"/>
      <c r="G3777" s="16">
        <v>0</v>
      </c>
      <c r="H3777" s="16"/>
      <c r="I3777" s="4"/>
      <c r="J3777" s="14"/>
      <c r="K3777" s="6" t="s">
        <v>123</v>
      </c>
      <c r="L3777" s="3">
        <f>SUM(L3757:L3771)+N3756+L3773+L3774</f>
        <v>83806.579999999987</v>
      </c>
      <c r="M3777" s="3">
        <f>SUM(O3726:O3745)+N3755</f>
        <v>67551.53</v>
      </c>
      <c r="N3777" s="16"/>
      <c r="O3777" s="16"/>
      <c r="P3777" s="18"/>
      <c r="Q3777" s="14"/>
      <c r="R3777" s="18"/>
      <c r="S3777" s="16">
        <v>0</v>
      </c>
      <c r="T3777" s="18">
        <f t="shared" si="1041"/>
        <v>53984.479999999989</v>
      </c>
      <c r="U3777" s="15"/>
    </row>
    <row r="3778" spans="1:21" ht="16.8" customHeight="1" x14ac:dyDescent="0.35">
      <c r="A3778" s="15"/>
      <c r="B3778" s="15"/>
      <c r="C3778" s="64" t="s">
        <v>211</v>
      </c>
      <c r="D3778" s="16"/>
      <c r="E3778" s="16">
        <v>0</v>
      </c>
      <c r="F3778" s="16"/>
      <c r="G3778" s="16">
        <v>0</v>
      </c>
      <c r="H3778" s="16">
        <v>0</v>
      </c>
      <c r="I3778" s="84">
        <f>I3780-I3729</f>
        <v>-24537.08</v>
      </c>
      <c r="J3778" s="14"/>
      <c r="K3778" s="6" t="s">
        <v>124</v>
      </c>
      <c r="L3778" s="3">
        <f>L3777-M3777</f>
        <v>16255.049999999988</v>
      </c>
      <c r="M3778" s="16"/>
      <c r="N3778" s="16"/>
      <c r="O3778" s="16"/>
      <c r="P3778" s="18"/>
      <c r="Q3778" s="14"/>
      <c r="R3778" s="18"/>
      <c r="S3778" s="16">
        <v>0</v>
      </c>
      <c r="T3778" s="18">
        <f t="shared" si="1041"/>
        <v>53984.479999999989</v>
      </c>
      <c r="U3778" s="15"/>
    </row>
    <row r="3779" spans="1:21" ht="16.8" customHeight="1" x14ac:dyDescent="0.35">
      <c r="A3779" s="15"/>
      <c r="B3779" s="15"/>
      <c r="C3779" s="64" t="s">
        <v>200</v>
      </c>
      <c r="D3779" s="16"/>
      <c r="E3779" s="16"/>
      <c r="F3779" s="16"/>
      <c r="G3779" s="16">
        <v>44.79</v>
      </c>
      <c r="H3779" s="16">
        <v>0</v>
      </c>
      <c r="I3779" s="4"/>
      <c r="J3779" s="14"/>
      <c r="K3779" s="6" t="s">
        <v>35</v>
      </c>
      <c r="L3779" s="55">
        <f>D3780+E3780+A3780+B3780+B3727</f>
        <v>74401.45</v>
      </c>
      <c r="M3779" s="16"/>
      <c r="N3779" s="16"/>
      <c r="O3779" s="56"/>
      <c r="P3779" s="18"/>
      <c r="Q3779" s="14"/>
      <c r="R3779" s="18"/>
      <c r="S3779" s="16">
        <v>0</v>
      </c>
      <c r="T3779" s="18">
        <f t="shared" si="1041"/>
        <v>53984.479999999989</v>
      </c>
      <c r="U3779" s="15"/>
    </row>
    <row r="3780" spans="1:21" ht="16.8" customHeight="1" x14ac:dyDescent="0.35">
      <c r="A3780" s="92">
        <f>D3725-D3727+A3719-E3725</f>
        <v>32579.360000000001</v>
      </c>
      <c r="B3780" s="44">
        <f>D3728-D3730+B3719</f>
        <v>1280.9000000000005</v>
      </c>
      <c r="C3780" s="57" t="s">
        <v>127</v>
      </c>
      <c r="D3780" s="44">
        <f>D3723-D3726-E3723+D3719</f>
        <v>37698.210000000006</v>
      </c>
      <c r="E3780" s="44">
        <f>D3724-D3729+E3719-G3779</f>
        <v>65.27000000000001</v>
      </c>
      <c r="F3780" s="72">
        <f>D3726+D3727+D3729+F3719-E3727</f>
        <v>8104.59</v>
      </c>
      <c r="G3780" s="81">
        <f>D3726+D3727-E3727+D3729+G3719</f>
        <v>8104.59</v>
      </c>
      <c r="H3780" s="44">
        <f>G3774+G3773+H3719</f>
        <v>31499.010000000002</v>
      </c>
      <c r="I3780" s="79">
        <f>G3780-H3780</f>
        <v>-23394.420000000002</v>
      </c>
      <c r="J3780" s="58"/>
      <c r="K3780" s="6" t="s">
        <v>128</v>
      </c>
      <c r="L3780" s="3">
        <f>L3778-L3779</f>
        <v>-58146.400000000009</v>
      </c>
      <c r="M3780" s="27" t="s">
        <v>168</v>
      </c>
      <c r="N3780" s="27">
        <f>O3780-L3779</f>
        <v>-51844.91</v>
      </c>
      <c r="O3780" s="44">
        <f>Z3780+AU3780+N3756+SUM(L3759:L3770)+SUM(N3760:N3770)+L3774-D3726-D3729-D3725+E3727</f>
        <v>22556.539999999997</v>
      </c>
      <c r="P3780" s="18"/>
      <c r="Q3780" s="58"/>
      <c r="R3780" s="59"/>
      <c r="S3780" s="44"/>
      <c r="T3780" s="59">
        <f t="shared" si="1041"/>
        <v>53984.479999999989</v>
      </c>
      <c r="U3780" s="57"/>
    </row>
    <row r="3783" spans="1:21" ht="16.8" customHeight="1" x14ac:dyDescent="0.35">
      <c r="A3783" s="2" t="s">
        <v>0</v>
      </c>
      <c r="B3783" s="2"/>
      <c r="C3783" s="2" t="s">
        <v>2</v>
      </c>
      <c r="D3783" s="3" t="s">
        <v>3</v>
      </c>
      <c r="E3783" s="3" t="s">
        <v>4</v>
      </c>
      <c r="F3783" s="3" t="s">
        <v>5</v>
      </c>
      <c r="G3783" s="3" t="s">
        <v>6</v>
      </c>
      <c r="H3783" s="102" t="s">
        <v>24</v>
      </c>
      <c r="I3783" s="76"/>
      <c r="J3783" s="5" t="s">
        <v>0</v>
      </c>
      <c r="K3783" s="6" t="s">
        <v>2</v>
      </c>
      <c r="L3783" s="3" t="s">
        <v>8</v>
      </c>
      <c r="M3783" s="3" t="s">
        <v>9</v>
      </c>
      <c r="N3783" s="3" t="s">
        <v>10</v>
      </c>
      <c r="O3783" s="3" t="s">
        <v>11</v>
      </c>
      <c r="P3783" s="3" t="s">
        <v>12</v>
      </c>
      <c r="Q3783" s="5" t="s">
        <v>0</v>
      </c>
      <c r="R3783" s="3" t="s">
        <v>8</v>
      </c>
      <c r="S3783" s="3" t="s">
        <v>9</v>
      </c>
      <c r="T3783" s="3" t="s">
        <v>13</v>
      </c>
      <c r="U3783" s="2" t="s">
        <v>14</v>
      </c>
    </row>
    <row r="3784" spans="1:21" ht="16.8" customHeight="1" x14ac:dyDescent="0.35">
      <c r="A3784" s="14">
        <v>45369</v>
      </c>
      <c r="B3784" s="15" t="s">
        <v>173</v>
      </c>
      <c r="C3784" s="15" t="s">
        <v>174</v>
      </c>
      <c r="D3784" s="16">
        <v>11388.6</v>
      </c>
      <c r="E3784" s="16">
        <v>80</v>
      </c>
      <c r="F3784" s="16"/>
      <c r="G3784" s="16"/>
      <c r="H3784" s="103"/>
      <c r="I3784" s="4"/>
      <c r="J3784" s="14">
        <f>A3784</f>
        <v>45369</v>
      </c>
      <c r="K3784" s="17" t="s">
        <v>24</v>
      </c>
      <c r="L3784" s="16">
        <f>D3787+D3790+D3788+D3791</f>
        <v>2029.6799999999998</v>
      </c>
      <c r="M3784" s="16"/>
      <c r="N3784" s="82">
        <f>L3784+L3785-M3785</f>
        <v>2029.6799999999998</v>
      </c>
      <c r="O3784" s="80">
        <f>D3787+D3790+D3788-E3788-E3787+O3723</f>
        <v>13779.460000000001</v>
      </c>
      <c r="P3784" s="18"/>
      <c r="Q3784" s="14">
        <f>J3784</f>
        <v>45369</v>
      </c>
      <c r="R3784" s="18"/>
      <c r="S3784" s="16"/>
      <c r="T3784" s="18">
        <f>T3780</f>
        <v>53984.479999999989</v>
      </c>
      <c r="U3784" s="15"/>
    </row>
    <row r="3785" spans="1:21" ht="16.8" customHeight="1" x14ac:dyDescent="0.35">
      <c r="A3785" s="15"/>
      <c r="B3785" s="15"/>
      <c r="C3785" s="15" t="s">
        <v>176</v>
      </c>
      <c r="D3785" s="16">
        <v>0</v>
      </c>
      <c r="E3785" s="16"/>
      <c r="F3785" s="16"/>
      <c r="G3785" s="16"/>
      <c r="H3785" s="103" t="s">
        <v>34</v>
      </c>
      <c r="I3785" s="4"/>
      <c r="J3785" s="14"/>
      <c r="K3785" s="17" t="s">
        <v>30</v>
      </c>
      <c r="L3785" s="16">
        <v>0</v>
      </c>
      <c r="M3785" s="16">
        <f>E3788</f>
        <v>0</v>
      </c>
      <c r="N3785" s="16"/>
      <c r="O3785" s="16"/>
      <c r="P3785" s="18"/>
      <c r="Q3785" s="14"/>
      <c r="R3785" s="18"/>
      <c r="S3785" s="16"/>
      <c r="T3785" s="18">
        <f t="shared" ref="T3785:T3816" si="1043">(R3785-S3785)+T3784</f>
        <v>53984.479999999989</v>
      </c>
      <c r="U3785" s="15"/>
    </row>
    <row r="3786" spans="1:21" ht="16.8" customHeight="1" x14ac:dyDescent="0.35">
      <c r="A3786" s="15"/>
      <c r="B3786" s="15"/>
      <c r="C3786" s="15" t="s">
        <v>177</v>
      </c>
      <c r="D3786" s="16">
        <v>7336.51</v>
      </c>
      <c r="E3786" s="16">
        <v>976</v>
      </c>
      <c r="F3786" s="16"/>
      <c r="G3786" s="16"/>
      <c r="H3786" s="103">
        <f>D3787+H3725</f>
        <v>5896.5899999999992</v>
      </c>
      <c r="I3786" s="4"/>
      <c r="J3786" s="14"/>
      <c r="K3786" s="17" t="s">
        <v>35</v>
      </c>
      <c r="L3786" s="16">
        <f>D3784+D3785+D3786+D3789-D3787-D3788-D3790-D3791-E3786-E3784</f>
        <v>15689.429999999997</v>
      </c>
      <c r="M3786" s="16">
        <v>0</v>
      </c>
      <c r="N3786" s="16"/>
      <c r="O3786" s="16">
        <v>0</v>
      </c>
      <c r="P3786" s="18"/>
      <c r="Q3786" s="14"/>
      <c r="R3786" s="18"/>
      <c r="S3786" s="16"/>
      <c r="T3786" s="18">
        <f t="shared" si="1043"/>
        <v>53984.479999999989</v>
      </c>
      <c r="U3786" s="15"/>
    </row>
    <row r="3787" spans="1:21" ht="16.8" customHeight="1" x14ac:dyDescent="0.35">
      <c r="A3787" s="15"/>
      <c r="B3787" s="15">
        <v>-2778.71</v>
      </c>
      <c r="C3787" s="15" t="s">
        <v>178</v>
      </c>
      <c r="D3787" s="16">
        <v>1145.74</v>
      </c>
      <c r="E3787" s="16"/>
      <c r="F3787" s="16"/>
      <c r="G3787" s="16"/>
      <c r="H3787" s="103" t="s">
        <v>40</v>
      </c>
      <c r="I3787" s="4"/>
      <c r="J3787" s="14"/>
      <c r="K3787" s="17" t="str">
        <f>C3826</f>
        <v>TASSE</v>
      </c>
      <c r="L3787" s="16"/>
      <c r="M3787" s="16">
        <f>10*(L3784+L3785-M3785)/100</f>
        <v>202.96799999999999</v>
      </c>
      <c r="N3787" s="16">
        <f>G3826</f>
        <v>0</v>
      </c>
      <c r="O3787" s="16">
        <f t="shared" ref="O3787:O3806" si="1044">O3726+M3787-N3787</f>
        <v>20291.839000000004</v>
      </c>
      <c r="P3787" s="18">
        <f t="shared" ref="P3787:P3806" si="1045">P3726+M3787</f>
        <v>1422.9390000000001</v>
      </c>
      <c r="Q3787" s="14"/>
      <c r="R3787" s="18"/>
      <c r="S3787" s="16"/>
      <c r="T3787" s="18">
        <f t="shared" si="1043"/>
        <v>53984.479999999989</v>
      </c>
      <c r="U3787" s="15"/>
    </row>
    <row r="3788" spans="1:21" ht="16.8" customHeight="1" x14ac:dyDescent="0.35">
      <c r="A3788" s="15"/>
      <c r="B3788" s="16">
        <f>B3787+B3727</f>
        <v>-1</v>
      </c>
      <c r="C3788" s="15" t="s">
        <v>179</v>
      </c>
      <c r="D3788" s="16">
        <v>870.61</v>
      </c>
      <c r="E3788" s="16">
        <v>0</v>
      </c>
      <c r="F3788" s="16"/>
      <c r="G3788" s="16"/>
      <c r="H3788" s="103">
        <f>D3788+H3727</f>
        <v>7833.84</v>
      </c>
      <c r="I3788" s="4"/>
      <c r="J3788" s="14"/>
      <c r="K3788" s="17" t="str">
        <f>C3796</f>
        <v>TOT. PAG. PRODUTTORI</v>
      </c>
      <c r="L3788" s="16"/>
      <c r="M3788" s="16">
        <f>8.37*(L3784+L3785-M3785)/100</f>
        <v>169.88421599999998</v>
      </c>
      <c r="N3788" s="16">
        <f>D3796</f>
        <v>0</v>
      </c>
      <c r="O3788" s="16">
        <f t="shared" si="1044"/>
        <v>-20276.330057000003</v>
      </c>
      <c r="P3788" s="18">
        <f t="shared" si="1045"/>
        <v>1190.999943</v>
      </c>
      <c r="Q3788" s="14"/>
      <c r="R3788" s="18"/>
      <c r="S3788" s="16"/>
      <c r="T3788" s="18">
        <f t="shared" si="1043"/>
        <v>53984.479999999989</v>
      </c>
      <c r="U3788" s="15"/>
    </row>
    <row r="3789" spans="1:21" ht="16.8" customHeight="1" x14ac:dyDescent="0.35">
      <c r="A3789" s="15"/>
      <c r="B3789" s="15"/>
      <c r="C3789" s="15" t="s">
        <v>180</v>
      </c>
      <c r="D3789" s="16">
        <v>50</v>
      </c>
      <c r="E3789" s="16">
        <v>0</v>
      </c>
      <c r="F3789" s="16"/>
      <c r="G3789" s="16"/>
      <c r="H3789" s="103" t="s">
        <v>44</v>
      </c>
      <c r="I3789" s="77" t="s">
        <v>181</v>
      </c>
      <c r="J3789" s="14"/>
      <c r="K3789" s="15" t="str">
        <f>C3813</f>
        <v>TOT. PAG. IMPIEGATE</v>
      </c>
      <c r="L3789" s="16"/>
      <c r="M3789" s="16">
        <f>15.35*(L3784+L3785-M3785)/100</f>
        <v>311.55587999999995</v>
      </c>
      <c r="N3789" s="16">
        <f>D3813</f>
        <v>0</v>
      </c>
      <c r="O3789" s="16">
        <f t="shared" si="1044"/>
        <v>-4539.7786350000006</v>
      </c>
      <c r="P3789" s="18">
        <f t="shared" si="1045"/>
        <v>2184.2113650000001</v>
      </c>
      <c r="Q3789" s="14"/>
      <c r="R3789" s="18"/>
      <c r="S3789" s="16"/>
      <c r="T3789" s="18">
        <f t="shared" si="1043"/>
        <v>53984.479999999989</v>
      </c>
      <c r="U3789" s="15"/>
    </row>
    <row r="3790" spans="1:21" ht="16.8" customHeight="1" x14ac:dyDescent="0.35">
      <c r="A3790" s="15"/>
      <c r="B3790" s="15" t="s">
        <v>42</v>
      </c>
      <c r="C3790" s="15" t="s">
        <v>182</v>
      </c>
      <c r="D3790" s="16">
        <v>0</v>
      </c>
      <c r="E3790" s="16"/>
      <c r="F3790" s="16"/>
      <c r="G3790" s="16"/>
      <c r="H3790" s="103">
        <f>D3790+H3729</f>
        <v>23.73</v>
      </c>
      <c r="I3790" s="78">
        <f>D3787+D3788-E3788+D3790</f>
        <v>2016.35</v>
      </c>
      <c r="J3790" s="14"/>
      <c r="K3790" s="15" t="s">
        <v>45</v>
      </c>
      <c r="L3790" s="16"/>
      <c r="M3790" s="16">
        <f>2.6*(L3784+L3785-M3785)/100</f>
        <v>52.771679999999996</v>
      </c>
      <c r="N3790" s="16">
        <f>D3801</f>
        <v>0</v>
      </c>
      <c r="O3790" s="16">
        <f t="shared" si="1044"/>
        <v>5361.1641399999999</v>
      </c>
      <c r="P3790" s="18">
        <f t="shared" si="1045"/>
        <v>369.96414000000004</v>
      </c>
      <c r="Q3790" s="14"/>
      <c r="R3790" s="18"/>
      <c r="S3790" s="16"/>
      <c r="T3790" s="18">
        <f t="shared" si="1043"/>
        <v>53984.479999999989</v>
      </c>
      <c r="U3790" s="15"/>
    </row>
    <row r="3791" spans="1:21" ht="16.8" customHeight="1" x14ac:dyDescent="0.35">
      <c r="A3791" s="15"/>
      <c r="B3791" s="15"/>
      <c r="C3791" s="15" t="s">
        <v>183</v>
      </c>
      <c r="D3791" s="16">
        <v>13.33</v>
      </c>
      <c r="E3791" s="16"/>
      <c r="F3791" s="16"/>
      <c r="G3791" s="16">
        <v>0</v>
      </c>
      <c r="H3791" s="103" t="s">
        <v>49</v>
      </c>
      <c r="I3791" s="4"/>
      <c r="J3791" s="14"/>
      <c r="K3791" s="15" t="s">
        <v>47</v>
      </c>
      <c r="L3791" s="16"/>
      <c r="M3791" s="16">
        <f>2.6*(L3784+L3785-M3785)/100</f>
        <v>52.771679999999996</v>
      </c>
      <c r="N3791" s="16">
        <f>G3802+H3802</f>
        <v>4.25</v>
      </c>
      <c r="O3791" s="16">
        <f t="shared" si="1044"/>
        <v>5184.6241399999999</v>
      </c>
      <c r="P3791" s="18">
        <f t="shared" si="1045"/>
        <v>369.96414000000004</v>
      </c>
      <c r="Q3791" s="14"/>
      <c r="R3791" s="18"/>
      <c r="S3791" s="16">
        <f>G3791</f>
        <v>0</v>
      </c>
      <c r="T3791" s="18">
        <f t="shared" si="1043"/>
        <v>53984.479999999989</v>
      </c>
      <c r="U3791" s="15" t="str">
        <f>C3791</f>
        <v>Provvigioni TUTELA LEGALE</v>
      </c>
    </row>
    <row r="3792" spans="1:21" ht="16.8" customHeight="1" x14ac:dyDescent="0.35">
      <c r="A3792" s="15"/>
      <c r="B3792" s="15"/>
      <c r="C3792" s="15" t="s">
        <v>184</v>
      </c>
      <c r="D3792" s="16"/>
      <c r="E3792" s="16"/>
      <c r="F3792" s="16"/>
      <c r="G3792" s="16">
        <v>0</v>
      </c>
      <c r="H3792" s="103">
        <f>D3791+H3731</f>
        <v>449.93</v>
      </c>
      <c r="I3792" s="4"/>
      <c r="J3792" s="14"/>
      <c r="K3792" s="15" t="s">
        <v>50</v>
      </c>
      <c r="L3792" s="16"/>
      <c r="M3792" s="16">
        <f>0.46*(L3784+L3785-M3785)/100</f>
        <v>9.3365279999999995</v>
      </c>
      <c r="N3792" s="16">
        <f>G3806</f>
        <v>0</v>
      </c>
      <c r="O3792" s="16">
        <f t="shared" si="1044"/>
        <v>948.51519399999995</v>
      </c>
      <c r="P3792" s="18">
        <f t="shared" si="1045"/>
        <v>65.455194000000006</v>
      </c>
      <c r="Q3792" s="14"/>
      <c r="R3792" s="18"/>
      <c r="S3792" s="16">
        <f>G3792</f>
        <v>0</v>
      </c>
      <c r="T3792" s="18">
        <f t="shared" si="1043"/>
        <v>53984.479999999989</v>
      </c>
      <c r="U3792" s="15" t="str">
        <f>C3792</f>
        <v xml:space="preserve">PAG. PROVV. SILVIO CATTANEO MESE DI </v>
      </c>
    </row>
    <row r="3793" spans="1:21" ht="16.8" customHeight="1" x14ac:dyDescent="0.35">
      <c r="A3793" s="15"/>
      <c r="B3793" s="15"/>
      <c r="C3793" s="15" t="s">
        <v>185</v>
      </c>
      <c r="D3793" s="16"/>
      <c r="E3793" s="16"/>
      <c r="F3793" s="16"/>
      <c r="G3793" s="16">
        <v>0</v>
      </c>
      <c r="H3793" s="103"/>
      <c r="I3793" s="4"/>
      <c r="J3793" s="14"/>
      <c r="K3793" s="15" t="s">
        <v>52</v>
      </c>
      <c r="L3793" s="16"/>
      <c r="M3793" s="16">
        <f>0.28*(L3784+L3785-M3785)/100</f>
        <v>5.6831039999999993</v>
      </c>
      <c r="N3793" s="16">
        <f>D3816</f>
        <v>0</v>
      </c>
      <c r="O3793" s="16">
        <f t="shared" si="1044"/>
        <v>577.35229199999992</v>
      </c>
      <c r="P3793" s="18">
        <f t="shared" si="1045"/>
        <v>39.842292</v>
      </c>
      <c r="Q3793" s="14"/>
      <c r="R3793" s="18"/>
      <c r="S3793" s="16">
        <f>G3793</f>
        <v>0</v>
      </c>
      <c r="T3793" s="18">
        <f t="shared" si="1043"/>
        <v>53984.479999999989</v>
      </c>
      <c r="U3793" s="15" t="str">
        <f>C3793</f>
        <v>PAG. PROVV. AMICONE RENZO MESE DI</v>
      </c>
    </row>
    <row r="3794" spans="1:21" ht="16.8" customHeight="1" x14ac:dyDescent="0.35">
      <c r="A3794" s="15"/>
      <c r="B3794" s="15"/>
      <c r="C3794" s="15" t="s">
        <v>186</v>
      </c>
      <c r="D3794" s="16"/>
      <c r="E3794" s="16"/>
      <c r="F3794" s="16"/>
      <c r="G3794" s="16">
        <v>0</v>
      </c>
      <c r="H3794" s="103"/>
      <c r="I3794" s="4"/>
      <c r="J3794" s="14"/>
      <c r="K3794" s="15" t="str">
        <f>C3804</f>
        <v>Materiale pulizia</v>
      </c>
      <c r="L3794" s="16"/>
      <c r="M3794" s="16">
        <f>0.28*(L3784+L3785-M3785)/100</f>
        <v>5.6831039999999993</v>
      </c>
      <c r="N3794" s="16">
        <f>G3804</f>
        <v>0</v>
      </c>
      <c r="O3794" s="16">
        <f t="shared" si="1044"/>
        <v>577.35229199999992</v>
      </c>
      <c r="P3794" s="18">
        <f t="shared" si="1045"/>
        <v>39.842292</v>
      </c>
      <c r="Q3794" s="14"/>
      <c r="R3794" s="18"/>
      <c r="S3794" s="16">
        <f>G3794</f>
        <v>0</v>
      </c>
      <c r="T3794" s="18">
        <f t="shared" si="1043"/>
        <v>53984.479999999989</v>
      </c>
      <c r="U3794" s="15" t="str">
        <f>C3794</f>
        <v>PAG. PROVV. VINCENZO  DI VITO</v>
      </c>
    </row>
    <row r="3795" spans="1:21" ht="16.8" customHeight="1" x14ac:dyDescent="0.35">
      <c r="A3795" s="15"/>
      <c r="B3795" s="15"/>
      <c r="C3795" s="15" t="s">
        <v>187</v>
      </c>
      <c r="D3795" s="16"/>
      <c r="E3795" s="16"/>
      <c r="F3795" s="16"/>
      <c r="G3795" s="16">
        <v>0</v>
      </c>
      <c r="H3795" s="16"/>
      <c r="I3795" s="4"/>
      <c r="J3795" s="14"/>
      <c r="K3795" s="15" t="str">
        <f>C3807</f>
        <v>Pubblicità</v>
      </c>
      <c r="L3795" s="16"/>
      <c r="M3795" s="16">
        <f>0.28*(L3784+L3785-M3785)/100</f>
        <v>5.6831039999999993</v>
      </c>
      <c r="N3795" s="16">
        <f>G3807</f>
        <v>0</v>
      </c>
      <c r="O3795" s="16">
        <f t="shared" si="1044"/>
        <v>577.35229199999992</v>
      </c>
      <c r="P3795" s="18">
        <f t="shared" si="1045"/>
        <v>39.842292</v>
      </c>
      <c r="Q3795" s="14"/>
      <c r="R3795" s="18"/>
      <c r="S3795" s="16">
        <f>G3795</f>
        <v>0</v>
      </c>
      <c r="T3795" s="18">
        <f t="shared" si="1043"/>
        <v>53984.479999999989</v>
      </c>
      <c r="U3795" s="15" t="str">
        <f>C3795</f>
        <v>PAG. PROVV. FRANCESCOMARCHESOLI</v>
      </c>
    </row>
    <row r="3796" spans="1:21" ht="16.8" customHeight="1" x14ac:dyDescent="0.35">
      <c r="A3796" s="15"/>
      <c r="B3796" s="15"/>
      <c r="C3796" s="15" t="s">
        <v>55</v>
      </c>
      <c r="D3796" s="16">
        <f>SUM(G3788:G3795)+E3791+E3792+E3793+E3794+E3795</f>
        <v>0</v>
      </c>
      <c r="E3796" s="16"/>
      <c r="F3796" s="16"/>
      <c r="G3796" s="16"/>
      <c r="H3796" s="16"/>
      <c r="I3796" s="4"/>
      <c r="J3796" s="14"/>
      <c r="K3796" s="15" t="str">
        <f>C3817</f>
        <v xml:space="preserve">PAG. BOLLETTA ENEL  </v>
      </c>
      <c r="L3796" s="16"/>
      <c r="M3796" s="16">
        <f>0.46*(L3784+L3785-M3785)/100</f>
        <v>9.3365279999999995</v>
      </c>
      <c r="N3796" s="16">
        <f>G3817</f>
        <v>0</v>
      </c>
      <c r="O3796" s="16">
        <f t="shared" si="1044"/>
        <v>948.51519399999995</v>
      </c>
      <c r="P3796" s="18">
        <f t="shared" si="1045"/>
        <v>65.455194000000006</v>
      </c>
      <c r="Q3796" s="14"/>
      <c r="R3796" s="18"/>
      <c r="S3796" s="16">
        <v>0</v>
      </c>
      <c r="T3796" s="18">
        <f t="shared" si="1043"/>
        <v>53984.479999999989</v>
      </c>
      <c r="U3796" s="15"/>
    </row>
    <row r="3797" spans="1:21" ht="16.8" customHeight="1" x14ac:dyDescent="0.35">
      <c r="A3797" s="15"/>
      <c r="B3797" s="15"/>
      <c r="C3797" s="15" t="s">
        <v>56</v>
      </c>
      <c r="D3797" s="16"/>
      <c r="E3797" s="16"/>
      <c r="F3797" s="16"/>
      <c r="G3797" s="16"/>
      <c r="H3797" s="16">
        <f>SUM(H3784:H3796)</f>
        <v>14204.09</v>
      </c>
      <c r="I3797" s="4"/>
      <c r="J3797" s="14"/>
      <c r="K3797" s="15" t="s">
        <v>188</v>
      </c>
      <c r="L3797" s="16"/>
      <c r="M3797" s="16">
        <f>14.4*(L3784+L3785-M3785)/100</f>
        <v>292.27391999999998</v>
      </c>
      <c r="N3797" s="16">
        <f>G3818</f>
        <v>0</v>
      </c>
      <c r="O3797" s="16">
        <f t="shared" si="1044"/>
        <v>7537.2621599999993</v>
      </c>
      <c r="P3797" s="18">
        <f t="shared" si="1045"/>
        <v>2049.0321600000002</v>
      </c>
      <c r="Q3797" s="14"/>
      <c r="R3797" s="18"/>
      <c r="S3797" s="16">
        <v>0</v>
      </c>
      <c r="T3797" s="18">
        <f t="shared" si="1043"/>
        <v>53984.479999999989</v>
      </c>
      <c r="U3797" s="15"/>
    </row>
    <row r="3798" spans="1:21" ht="16.8" customHeight="1" x14ac:dyDescent="0.35">
      <c r="A3798" s="15"/>
      <c r="B3798" s="15"/>
      <c r="C3798" s="15" t="s">
        <v>57</v>
      </c>
      <c r="D3798" s="16">
        <f>E3797+G3797</f>
        <v>0</v>
      </c>
      <c r="E3798" s="16"/>
      <c r="F3798" s="16"/>
      <c r="G3798" s="16"/>
      <c r="H3798" s="16"/>
      <c r="I3798" s="4"/>
      <c r="J3798" s="14"/>
      <c r="K3798" s="15" t="str">
        <f>C3819</f>
        <v>Spese condominiali</v>
      </c>
      <c r="L3798" s="16">
        <f>D3807</f>
        <v>0</v>
      </c>
      <c r="M3798" s="16">
        <f>1.4*(L3784+L3785-M3785)/100</f>
        <v>28.415519999999997</v>
      </c>
      <c r="N3798" s="16">
        <f>G3819</f>
        <v>0</v>
      </c>
      <c r="O3798" s="16">
        <f t="shared" si="1044"/>
        <v>2314.6014600000003</v>
      </c>
      <c r="P3798" s="18">
        <f t="shared" si="1045"/>
        <v>199.21145999999999</v>
      </c>
      <c r="Q3798" s="14"/>
      <c r="R3798" s="18"/>
      <c r="S3798" s="16">
        <v>0</v>
      </c>
      <c r="T3798" s="18">
        <f t="shared" si="1043"/>
        <v>53984.479999999989</v>
      </c>
      <c r="U3798" s="15"/>
    </row>
    <row r="3799" spans="1:21" ht="16.8" customHeight="1" x14ac:dyDescent="0.35">
      <c r="A3799" s="15"/>
      <c r="B3799" s="15"/>
      <c r="C3799" s="15" t="s">
        <v>58</v>
      </c>
      <c r="D3799" s="16"/>
      <c r="E3799" s="16"/>
      <c r="F3799" s="16"/>
      <c r="G3799" s="16">
        <v>0</v>
      </c>
      <c r="H3799" s="16"/>
      <c r="I3799" s="4"/>
      <c r="J3799" s="14"/>
      <c r="K3799" s="15" t="str">
        <f>C3821</f>
        <v xml:space="preserve">RIVALSA </v>
      </c>
      <c r="L3799" s="16"/>
      <c r="M3799" s="16">
        <f>0*(L3784+L3785-M3785)/100</f>
        <v>0</v>
      </c>
      <c r="N3799" s="16">
        <f>G3821</f>
        <v>0</v>
      </c>
      <c r="O3799" s="16">
        <f t="shared" si="1044"/>
        <v>0</v>
      </c>
      <c r="P3799" s="18">
        <f t="shared" si="1045"/>
        <v>0</v>
      </c>
      <c r="Q3799" s="14"/>
      <c r="R3799" s="18"/>
      <c r="S3799" s="16">
        <f>G3799</f>
        <v>0</v>
      </c>
      <c r="T3799" s="18">
        <f t="shared" si="1043"/>
        <v>53984.479999999989</v>
      </c>
      <c r="U3799" s="15" t="str">
        <f t="shared" ref="U3799:U3809" si="1046">C3799</f>
        <v xml:space="preserve">Francobolli    </v>
      </c>
    </row>
    <row r="3800" spans="1:21" ht="16.8" customHeight="1" x14ac:dyDescent="0.35">
      <c r="A3800" s="15"/>
      <c r="B3800" s="15"/>
      <c r="C3800" s="15" t="s">
        <v>143</v>
      </c>
      <c r="D3800" s="16"/>
      <c r="E3800" s="16"/>
      <c r="F3800" s="16"/>
      <c r="G3800" s="16">
        <v>0</v>
      </c>
      <c r="H3800" s="16"/>
      <c r="I3800" s="4"/>
      <c r="J3800" s="14"/>
      <c r="K3800" s="15" t="str">
        <f>C3822</f>
        <v>PAG. FATT. TROTTI PER AVVIAMENTO AZIENDA</v>
      </c>
      <c r="L3800" s="16"/>
      <c r="M3800" s="16">
        <f>1.86*(L3784+L3785-M3785)/100</f>
        <v>37.752048000000002</v>
      </c>
      <c r="N3800" s="16">
        <f>G3822</f>
        <v>272</v>
      </c>
      <c r="O3800" s="16">
        <f t="shared" si="1044"/>
        <v>1435.5166540000002</v>
      </c>
      <c r="P3800" s="18">
        <f t="shared" si="1045"/>
        <v>264.66665399999999</v>
      </c>
      <c r="Q3800" s="14"/>
      <c r="R3800" s="18"/>
      <c r="S3800" s="16">
        <f>G3800</f>
        <v>0</v>
      </c>
      <c r="T3800" s="18">
        <f t="shared" si="1043"/>
        <v>53984.479999999989</v>
      </c>
      <c r="U3800" s="15" t="str">
        <f t="shared" si="1046"/>
        <v xml:space="preserve">PAG. FATT. SOMMESE PETROLI </v>
      </c>
    </row>
    <row r="3801" spans="1:21" ht="16.8" customHeight="1" x14ac:dyDescent="0.35">
      <c r="A3801" s="15"/>
      <c r="B3801" s="15"/>
      <c r="C3801" s="15" t="s">
        <v>60</v>
      </c>
      <c r="D3801" s="16">
        <f>SUM(G3800:G3801)</f>
        <v>0</v>
      </c>
      <c r="E3801" s="16">
        <v>0</v>
      </c>
      <c r="F3801" s="16"/>
      <c r="G3801" s="16">
        <v>0</v>
      </c>
      <c r="H3801" s="16"/>
      <c r="I3801" s="4"/>
      <c r="J3801" s="14"/>
      <c r="K3801" s="15" t="str">
        <f>C3823</f>
        <v>CASSA PREVIDENZA  AGENTI  + QUOTA GAA</v>
      </c>
      <c r="L3801" s="16">
        <v>0</v>
      </c>
      <c r="M3801" s="16">
        <f>0.7*(L3784+L3785-M3785)/100</f>
        <v>14.207759999999999</v>
      </c>
      <c r="N3801" s="16">
        <f>G3823</f>
        <v>0</v>
      </c>
      <c r="O3801" s="16">
        <f t="shared" si="1044"/>
        <v>1443.3857300000002</v>
      </c>
      <c r="P3801" s="18">
        <f t="shared" si="1045"/>
        <v>99.605729999999994</v>
      </c>
      <c r="Q3801" s="14"/>
      <c r="R3801" s="18"/>
      <c r="S3801" s="16">
        <f>G3801</f>
        <v>0</v>
      </c>
      <c r="T3801" s="18">
        <f t="shared" si="1043"/>
        <v>53984.479999999989</v>
      </c>
      <c r="U3801" s="15" t="str">
        <f t="shared" si="1046"/>
        <v>Benzina auto papa'</v>
      </c>
    </row>
    <row r="3802" spans="1:21" ht="16.8" customHeight="1" x14ac:dyDescent="0.35">
      <c r="A3802" s="15"/>
      <c r="B3802" s="15"/>
      <c r="C3802" s="28" t="s">
        <v>212</v>
      </c>
      <c r="D3802" s="16"/>
      <c r="E3802" s="16">
        <v>0</v>
      </c>
      <c r="F3802" s="16">
        <v>0</v>
      </c>
      <c r="G3802" s="16">
        <v>4.25</v>
      </c>
      <c r="H3802" s="27">
        <v>0</v>
      </c>
      <c r="I3802" s="4"/>
      <c r="J3802" s="14"/>
      <c r="K3802" s="15" t="str">
        <f>C3827</f>
        <v>PREL.  COMENSO DICEMBRE FRANCESCA</v>
      </c>
      <c r="L3802" s="16">
        <v>0</v>
      </c>
      <c r="M3802" s="16">
        <f>18.82*(L3784+L3785-M3785)/100</f>
        <v>381.98577599999999</v>
      </c>
      <c r="N3802" s="16">
        <f>G3827</f>
        <v>1300</v>
      </c>
      <c r="O3802" s="16">
        <f t="shared" si="1044"/>
        <v>15640.521197999999</v>
      </c>
      <c r="P3802" s="18">
        <f t="shared" si="1045"/>
        <v>2677.9711980000002</v>
      </c>
      <c r="Q3802" s="14"/>
      <c r="R3802" s="18"/>
      <c r="S3802" s="16">
        <v>0</v>
      </c>
      <c r="T3802" s="18">
        <f t="shared" si="1043"/>
        <v>53984.479999999989</v>
      </c>
      <c r="U3802" s="15" t="str">
        <f t="shared" si="1046"/>
        <v xml:space="preserve">COMM . BPM 10226   </v>
      </c>
    </row>
    <row r="3803" spans="1:21" ht="16.8" customHeight="1" x14ac:dyDescent="0.35">
      <c r="A3803" s="15"/>
      <c r="B3803" s="15"/>
      <c r="C3803" s="15"/>
      <c r="D3803" s="16"/>
      <c r="E3803" s="16"/>
      <c r="F3803" s="16"/>
      <c r="G3803" s="16">
        <v>0</v>
      </c>
      <c r="H3803" s="27">
        <v>0</v>
      </c>
      <c r="I3803" s="4"/>
      <c r="J3803" s="14"/>
      <c r="K3803" s="15" t="str">
        <f>C3828</f>
        <v>PAG. RIMB. SPESE FRANCESCA DICEMBRE 2023</v>
      </c>
      <c r="L3803" s="16">
        <v>0</v>
      </c>
      <c r="M3803" s="16">
        <f>18.82*(L3784+L3785-M3785)/100</f>
        <v>381.98577599999999</v>
      </c>
      <c r="N3803" s="29">
        <f>G3828</f>
        <v>650</v>
      </c>
      <c r="O3803" s="16">
        <f t="shared" si="1044"/>
        <v>25906.491198</v>
      </c>
      <c r="P3803" s="18">
        <f t="shared" si="1045"/>
        <v>2677.9711980000002</v>
      </c>
      <c r="Q3803" s="14"/>
      <c r="R3803" s="18"/>
      <c r="S3803" s="16">
        <f>G3803</f>
        <v>0</v>
      </c>
      <c r="T3803" s="18">
        <f t="shared" si="1043"/>
        <v>53984.479999999989</v>
      </c>
      <c r="U3803" s="15">
        <f t="shared" si="1046"/>
        <v>0</v>
      </c>
    </row>
    <row r="3804" spans="1:21" ht="16.8" customHeight="1" x14ac:dyDescent="0.35">
      <c r="A3804" s="15"/>
      <c r="B3804" s="15"/>
      <c r="C3804" s="28" t="s">
        <v>62</v>
      </c>
      <c r="D3804" s="16"/>
      <c r="E3804" s="16"/>
      <c r="F3804" s="16"/>
      <c r="G3804" s="16">
        <v>0</v>
      </c>
      <c r="H3804" s="16"/>
      <c r="I3804" s="4"/>
      <c r="J3804" s="14"/>
      <c r="K3804" s="15" t="str">
        <f>C3799</f>
        <v xml:space="preserve">Francobolli    </v>
      </c>
      <c r="L3804" s="16">
        <v>0</v>
      </c>
      <c r="M3804" s="16">
        <f>0.5*(L3784+L3785-M3785)/100</f>
        <v>10.148399999999999</v>
      </c>
      <c r="N3804" s="16">
        <f>G3799</f>
        <v>0</v>
      </c>
      <c r="O3804" s="16">
        <f t="shared" si="1044"/>
        <v>1030.99695</v>
      </c>
      <c r="P3804" s="18">
        <f t="shared" si="1045"/>
        <v>71.14694999999999</v>
      </c>
      <c r="Q3804" s="14"/>
      <c r="R3804" s="18"/>
      <c r="S3804" s="16">
        <f>G3804</f>
        <v>0</v>
      </c>
      <c r="T3804" s="18">
        <f t="shared" si="1043"/>
        <v>53984.479999999989</v>
      </c>
      <c r="U3804" s="15" t="str">
        <f t="shared" si="1046"/>
        <v>Materiale pulizia</v>
      </c>
    </row>
    <row r="3805" spans="1:21" ht="16.8" customHeight="1" x14ac:dyDescent="0.35">
      <c r="A3805" s="15"/>
      <c r="B3805" s="15"/>
      <c r="C3805" s="15" t="s">
        <v>63</v>
      </c>
      <c r="D3805" s="16"/>
      <c r="E3805" s="16"/>
      <c r="F3805" s="16"/>
      <c r="G3805" s="16">
        <v>0</v>
      </c>
      <c r="H3805" s="16"/>
      <c r="I3805" s="4"/>
      <c r="J3805" s="14"/>
      <c r="K3805" s="17" t="str">
        <f>C3805</f>
        <v xml:space="preserve">Assicurazioni </v>
      </c>
      <c r="L3805" s="16">
        <v>0</v>
      </c>
      <c r="M3805" s="16">
        <f>0.5*(L3784+L3785-M3785)/100</f>
        <v>10.148399999999999</v>
      </c>
      <c r="N3805" s="16">
        <f>G3805</f>
        <v>0</v>
      </c>
      <c r="O3805" s="16">
        <f t="shared" si="1044"/>
        <v>1030.99695</v>
      </c>
      <c r="P3805" s="18">
        <f t="shared" si="1045"/>
        <v>71.14694999999999</v>
      </c>
      <c r="Q3805" s="14"/>
      <c r="R3805" s="18"/>
      <c r="S3805" s="16">
        <f>G3805</f>
        <v>0</v>
      </c>
      <c r="T3805" s="18">
        <f t="shared" si="1043"/>
        <v>53984.479999999989</v>
      </c>
      <c r="U3805" s="15" t="str">
        <f t="shared" si="1046"/>
        <v xml:space="preserve">Assicurazioni </v>
      </c>
    </row>
    <row r="3806" spans="1:21" ht="16.8" customHeight="1" x14ac:dyDescent="0.35">
      <c r="A3806" s="15"/>
      <c r="B3806" s="15"/>
      <c r="C3806" s="15" t="s">
        <v>50</v>
      </c>
      <c r="D3806" s="16"/>
      <c r="E3806" s="16"/>
      <c r="F3806" s="16"/>
      <c r="G3806" s="16">
        <v>0</v>
      </c>
      <c r="H3806" s="16"/>
      <c r="I3806" s="4"/>
      <c r="J3806" s="14"/>
      <c r="K3806" s="17" t="s">
        <v>64</v>
      </c>
      <c r="L3806" s="16"/>
      <c r="M3806" s="16">
        <f>2.32*(L3784+L3785-M3785)/100</f>
        <v>47.088575999999996</v>
      </c>
      <c r="N3806" s="16">
        <f>H3840+H3839+G3838+G3837</f>
        <v>420</v>
      </c>
      <c r="O3806" s="16">
        <f t="shared" si="1044"/>
        <v>-332.86815200000001</v>
      </c>
      <c r="P3806" s="18">
        <f t="shared" si="1045"/>
        <v>330.12184799999994</v>
      </c>
      <c r="Q3806" s="14"/>
      <c r="R3806" s="18"/>
      <c r="S3806" s="16">
        <f>G3806</f>
        <v>0</v>
      </c>
      <c r="T3806" s="18">
        <f t="shared" si="1043"/>
        <v>53984.479999999989</v>
      </c>
      <c r="U3806" s="15" t="str">
        <f t="shared" si="1046"/>
        <v>Telepass</v>
      </c>
    </row>
    <row r="3807" spans="1:21" ht="16.8" customHeight="1" x14ac:dyDescent="0.35">
      <c r="A3807" s="15"/>
      <c r="B3807" s="15"/>
      <c r="C3807" s="28" t="s">
        <v>65</v>
      </c>
      <c r="D3807" s="16">
        <v>0</v>
      </c>
      <c r="E3807" s="16"/>
      <c r="F3807" s="16"/>
      <c r="G3807" s="16">
        <v>0</v>
      </c>
      <c r="H3807" s="16"/>
      <c r="I3807" s="4"/>
      <c r="J3807" s="14"/>
      <c r="K3807" s="17"/>
      <c r="L3807" s="16"/>
      <c r="M3807" s="16"/>
      <c r="N3807" s="16" t="s">
        <v>66</v>
      </c>
      <c r="O3807" s="16">
        <f>T3841+AO3841</f>
        <v>51342.479999999989</v>
      </c>
      <c r="P3807" s="18"/>
      <c r="Q3807" s="14"/>
      <c r="R3807" s="18"/>
      <c r="S3807" s="16">
        <v>0</v>
      </c>
      <c r="T3807" s="18">
        <f t="shared" si="1043"/>
        <v>53984.479999999989</v>
      </c>
      <c r="U3807" s="15" t="str">
        <f t="shared" si="1046"/>
        <v>Pubblicità</v>
      </c>
    </row>
    <row r="3808" spans="1:21" ht="16.8" customHeight="1" x14ac:dyDescent="0.35">
      <c r="A3808" s="15"/>
      <c r="B3808" s="66"/>
      <c r="C3808" s="15" t="s">
        <v>145</v>
      </c>
      <c r="D3808" s="67"/>
      <c r="E3808" s="16">
        <v>0</v>
      </c>
      <c r="F3808" s="16"/>
      <c r="G3808" s="16">
        <v>0</v>
      </c>
      <c r="H3808" s="16"/>
      <c r="I3808" s="4"/>
      <c r="J3808" s="14"/>
      <c r="K3808" s="17" t="s">
        <v>213</v>
      </c>
      <c r="L3808" s="16"/>
      <c r="M3808" s="16">
        <v>2778.71</v>
      </c>
      <c r="N3808" s="16" t="s">
        <v>68</v>
      </c>
      <c r="O3808" s="31">
        <f>L3832</f>
        <v>0</v>
      </c>
      <c r="P3808" s="32">
        <f>SUM(P3787:P3806)</f>
        <v>14229.390000000001</v>
      </c>
      <c r="Q3808" s="14"/>
      <c r="R3808" s="18"/>
      <c r="S3808" s="16">
        <f>G3808</f>
        <v>0</v>
      </c>
      <c r="T3808" s="18">
        <f t="shared" si="1043"/>
        <v>53984.479999999989</v>
      </c>
      <c r="U3808" s="15" t="str">
        <f t="shared" si="1046"/>
        <v xml:space="preserve">PAG. STIP.           MARZIA </v>
      </c>
    </row>
    <row r="3809" spans="1:21" ht="16.8" customHeight="1" x14ac:dyDescent="0.35">
      <c r="A3809" s="15"/>
      <c r="B3809" s="15"/>
      <c r="C3809" s="15" t="s">
        <v>147</v>
      </c>
      <c r="D3809" s="16"/>
      <c r="E3809" s="16">
        <v>0</v>
      </c>
      <c r="F3809" s="16"/>
      <c r="G3809" s="16">
        <v>0</v>
      </c>
      <c r="H3809" s="16"/>
      <c r="I3809" s="4"/>
      <c r="J3809" s="14"/>
      <c r="K3809" s="17"/>
      <c r="L3809" s="16"/>
      <c r="M3809" s="16">
        <v>0</v>
      </c>
      <c r="N3809" s="16" t="s">
        <v>70</v>
      </c>
      <c r="O3809" s="16">
        <f>SUM(L3820:L3831)+L3834</f>
        <v>1729.58</v>
      </c>
      <c r="P3809" s="33">
        <f>SUM(O3787:O3806)</f>
        <v>65657.510000000009</v>
      </c>
      <c r="Q3809" s="14"/>
      <c r="R3809" s="18"/>
      <c r="S3809" s="16">
        <f>G3809</f>
        <v>0</v>
      </c>
      <c r="T3809" s="18">
        <f t="shared" si="1043"/>
        <v>53984.479999999989</v>
      </c>
      <c r="U3809" s="15" t="str">
        <f t="shared" si="1046"/>
        <v xml:space="preserve">PAG. STIP.           DEBORAH </v>
      </c>
    </row>
    <row r="3810" spans="1:21" ht="16.8" customHeight="1" x14ac:dyDescent="0.35">
      <c r="A3810" s="15"/>
      <c r="B3810" s="15"/>
      <c r="C3810" s="15" t="s">
        <v>149</v>
      </c>
      <c r="D3810" s="16"/>
      <c r="E3810" s="16">
        <v>0</v>
      </c>
      <c r="F3810" s="16"/>
      <c r="G3810" s="16">
        <v>0</v>
      </c>
      <c r="H3810" s="16"/>
      <c r="I3810" s="4"/>
      <c r="J3810" s="14"/>
      <c r="K3810" s="17"/>
      <c r="L3810" s="16"/>
      <c r="M3810" s="16"/>
      <c r="N3810" s="16" t="s">
        <v>72</v>
      </c>
      <c r="O3810" s="34">
        <f>O3749+O3750-F3825-F3824</f>
        <v>12289.599999999999</v>
      </c>
      <c r="P3810" s="35">
        <f>O3749+O3750+O3811-F3825-F3824-O3808-O3809</f>
        <v>12589.699999999999</v>
      </c>
      <c r="Q3810" s="14"/>
      <c r="R3810" s="18"/>
      <c r="S3810" s="16">
        <f>G3810</f>
        <v>0</v>
      </c>
      <c r="T3810" s="18">
        <f t="shared" si="1043"/>
        <v>53984.479999999989</v>
      </c>
      <c r="U3810" s="15"/>
    </row>
    <row r="3811" spans="1:21" ht="16.8" customHeight="1" x14ac:dyDescent="0.35">
      <c r="A3811" s="15"/>
      <c r="B3811" s="15"/>
      <c r="C3811" s="15" t="s">
        <v>150</v>
      </c>
      <c r="D3811" s="16"/>
      <c r="E3811" s="16">
        <v>0</v>
      </c>
      <c r="F3811" s="16"/>
      <c r="G3811" s="16">
        <v>0</v>
      </c>
      <c r="H3811" s="16"/>
      <c r="I3811" s="4"/>
      <c r="J3811" s="14"/>
      <c r="K3811" s="6" t="s">
        <v>74</v>
      </c>
      <c r="L3811" s="3">
        <f>SUM(L3784:L3810)</f>
        <v>17719.109999999997</v>
      </c>
      <c r="M3811" s="3">
        <f>SUM(M3784:M3810)</f>
        <v>4808.3899999999994</v>
      </c>
      <c r="N3811" s="16" t="s">
        <v>75</v>
      </c>
      <c r="O3811" s="16">
        <f>N3784-L3785</f>
        <v>2029.6799999999998</v>
      </c>
      <c r="P3811" s="18"/>
      <c r="Q3811" s="14"/>
      <c r="R3811" s="18"/>
      <c r="S3811" s="16">
        <f>G3811</f>
        <v>0</v>
      </c>
      <c r="T3811" s="18">
        <f t="shared" si="1043"/>
        <v>53984.479999999989</v>
      </c>
      <c r="U3811" s="15" t="str">
        <f>C3811</f>
        <v xml:space="preserve">PAG. STIP.           STEFANIA  BONIFICO </v>
      </c>
    </row>
    <row r="3812" spans="1:21" ht="16.8" customHeight="1" x14ac:dyDescent="0.35">
      <c r="A3812" s="15"/>
      <c r="B3812" s="15"/>
      <c r="C3812" s="15" t="s">
        <v>76</v>
      </c>
      <c r="D3812" s="16"/>
      <c r="E3812" s="16"/>
      <c r="F3812" s="16"/>
      <c r="G3812" s="16">
        <v>0</v>
      </c>
      <c r="H3812" s="16"/>
      <c r="I3812" s="4"/>
      <c r="J3812" s="14"/>
      <c r="K3812" s="6" t="s">
        <v>32</v>
      </c>
      <c r="L3812" s="3">
        <f>L3752</f>
        <v>322023.67</v>
      </c>
      <c r="M3812" s="3">
        <f>M3752</f>
        <v>247622.22</v>
      </c>
      <c r="N3812" s="16" t="s">
        <v>77</v>
      </c>
      <c r="O3812" s="36">
        <f>(O3808+O3809)-(O3747+O3748)</f>
        <v>-19957.409999999996</v>
      </c>
      <c r="P3812" s="37">
        <f>O3811-O3812</f>
        <v>21987.089999999997</v>
      </c>
      <c r="Q3812" s="14"/>
      <c r="R3812" s="18"/>
      <c r="S3812" s="16">
        <f>G3812</f>
        <v>0</v>
      </c>
      <c r="T3812" s="18">
        <f t="shared" si="1043"/>
        <v>53984.479999999989</v>
      </c>
      <c r="U3812" s="15" t="str">
        <f>C3812</f>
        <v>Pagamento contributi impiegate</v>
      </c>
    </row>
    <row r="3813" spans="1:21" ht="16.8" customHeight="1" thickBot="1" x14ac:dyDescent="0.4">
      <c r="A3813" s="15"/>
      <c r="B3813" s="15"/>
      <c r="C3813" s="15" t="s">
        <v>78</v>
      </c>
      <c r="D3813" s="16">
        <f>SUM(G3808:G3812)+SUM(E3808:E3812)</f>
        <v>0</v>
      </c>
      <c r="E3813" s="16"/>
      <c r="F3813" s="16"/>
      <c r="G3813" s="16"/>
      <c r="H3813" s="16"/>
      <c r="I3813" s="4"/>
      <c r="J3813" s="14"/>
      <c r="K3813" s="6" t="s">
        <v>79</v>
      </c>
      <c r="L3813" s="3">
        <f>L3811+L3812</f>
        <v>339742.77999999997</v>
      </c>
      <c r="M3813" s="3">
        <f>M3811+M3812</f>
        <v>252430.61</v>
      </c>
      <c r="N3813" s="16" t="s">
        <v>80</v>
      </c>
      <c r="O3813" s="38">
        <f>O3810+O3811-O3812</f>
        <v>34276.689999999995</v>
      </c>
      <c r="P3813" s="39">
        <f>O3813-O3810</f>
        <v>21987.089999999997</v>
      </c>
      <c r="Q3813" s="14"/>
      <c r="R3813" s="18"/>
      <c r="S3813" s="16">
        <v>0</v>
      </c>
      <c r="T3813" s="18">
        <f t="shared" si="1043"/>
        <v>53984.479999999989</v>
      </c>
      <c r="U3813" s="15"/>
    </row>
    <row r="3814" spans="1:21" ht="16.8" customHeight="1" thickTop="1" thickBot="1" x14ac:dyDescent="0.4">
      <c r="A3814" s="15"/>
      <c r="B3814" s="15"/>
      <c r="C3814" s="15" t="s">
        <v>81</v>
      </c>
      <c r="D3814" s="16"/>
      <c r="E3814" s="16"/>
      <c r="F3814" s="16"/>
      <c r="G3814" s="16">
        <v>0</v>
      </c>
      <c r="H3814" s="16"/>
      <c r="I3814" s="4"/>
      <c r="J3814" s="14"/>
      <c r="K3814" s="6" t="s">
        <v>13</v>
      </c>
      <c r="L3814" s="3">
        <f>L3813-M3813</f>
        <v>87312.169999999984</v>
      </c>
      <c r="M3814" s="40"/>
      <c r="N3814" s="29" t="s">
        <v>82</v>
      </c>
      <c r="O3814" s="41">
        <f>O3807+O3808+O3809+O3815</f>
        <v>65657.510000000009</v>
      </c>
      <c r="P3814" s="18"/>
      <c r="Q3814" s="14"/>
      <c r="R3814" s="18"/>
      <c r="S3814" s="16">
        <f t="shared" ref="S3814:S3819" si="1047">G3814</f>
        <v>0</v>
      </c>
      <c r="T3814" s="18">
        <f t="shared" si="1043"/>
        <v>53984.479999999989</v>
      </c>
      <c r="U3814" s="15" t="str">
        <f t="shared" ref="U3814:U3819" si="1048">C3814</f>
        <v>Pag. Bolletta Telecom  780820</v>
      </c>
    </row>
    <row r="3815" spans="1:21" ht="16.8" customHeight="1" thickTop="1" thickBot="1" x14ac:dyDescent="0.4">
      <c r="A3815" s="15"/>
      <c r="B3815" s="15"/>
      <c r="C3815" s="15" t="s">
        <v>83</v>
      </c>
      <c r="D3815" s="16"/>
      <c r="E3815" s="16"/>
      <c r="F3815" s="16"/>
      <c r="G3815" s="16">
        <v>0</v>
      </c>
      <c r="H3815" s="16"/>
      <c r="I3815" s="4"/>
      <c r="J3815" s="14"/>
      <c r="K3815" s="17"/>
      <c r="L3815" s="16"/>
      <c r="M3815" s="16"/>
      <c r="N3815" s="42" t="s">
        <v>84</v>
      </c>
      <c r="O3815" s="43">
        <f>P3809-O3808-O3809-O3807</f>
        <v>12585.450000000019</v>
      </c>
      <c r="P3815" s="18"/>
      <c r="Q3815" s="14"/>
      <c r="R3815" s="18"/>
      <c r="S3815" s="16">
        <f t="shared" si="1047"/>
        <v>0</v>
      </c>
      <c r="T3815" s="18">
        <f t="shared" si="1043"/>
        <v>53984.479999999989</v>
      </c>
      <c r="U3815" s="15" t="str">
        <f t="shared" si="1048"/>
        <v>Pag. Bolletta Telecom 780344</v>
      </c>
    </row>
    <row r="3816" spans="1:21" ht="16.8" customHeight="1" thickTop="1" x14ac:dyDescent="0.35">
      <c r="A3816" s="15"/>
      <c r="B3816" s="15"/>
      <c r="C3816" s="15" t="s">
        <v>85</v>
      </c>
      <c r="D3816" s="16">
        <f>SUM(G3814:G3816)</f>
        <v>0</v>
      </c>
      <c r="E3816" s="16"/>
      <c r="F3816" s="16"/>
      <c r="G3816" s="16">
        <v>0</v>
      </c>
      <c r="H3816" s="16"/>
      <c r="I3816" s="4"/>
      <c r="J3816" s="14"/>
      <c r="K3816" s="6" t="s">
        <v>86</v>
      </c>
      <c r="L3816" s="3">
        <f>N3755</f>
        <v>1277.45</v>
      </c>
      <c r="M3816" s="3">
        <v>0</v>
      </c>
      <c r="N3816" s="3">
        <f>SUM(L3816:M3816)</f>
        <v>1277.45</v>
      </c>
      <c r="O3816" s="44"/>
      <c r="P3816" s="18"/>
      <c r="Q3816" s="14"/>
      <c r="R3816" s="18"/>
      <c r="S3816" s="16">
        <f t="shared" si="1047"/>
        <v>0</v>
      </c>
      <c r="T3816" s="18">
        <f t="shared" si="1043"/>
        <v>53984.479999999989</v>
      </c>
      <c r="U3816" s="15" t="str">
        <f t="shared" si="1048"/>
        <v>Pag. Bolletta Telecom</v>
      </c>
    </row>
    <row r="3817" spans="1:21" ht="16.8" customHeight="1" x14ac:dyDescent="0.35">
      <c r="A3817" s="15"/>
      <c r="B3817" s="15"/>
      <c r="C3817" s="15" t="s">
        <v>87</v>
      </c>
      <c r="D3817" s="16"/>
      <c r="E3817" s="16"/>
      <c r="F3817" s="16"/>
      <c r="G3817" s="16">
        <v>0</v>
      </c>
      <c r="H3817" s="16"/>
      <c r="I3817" s="4"/>
      <c r="J3817" s="14"/>
      <c r="K3817" s="6" t="s">
        <v>88</v>
      </c>
      <c r="L3817" s="3">
        <f>L3756</f>
        <v>0</v>
      </c>
      <c r="M3817" s="3">
        <f>H3824+G3824</f>
        <v>0</v>
      </c>
      <c r="N3817" s="45">
        <f>L3817+M3817</f>
        <v>0</v>
      </c>
      <c r="O3817" s="45">
        <f>BA3841+BG3841</f>
        <v>0</v>
      </c>
      <c r="P3817" s="18"/>
      <c r="Q3817" s="14"/>
      <c r="R3817" s="18"/>
      <c r="S3817" s="16">
        <f t="shared" si="1047"/>
        <v>0</v>
      </c>
      <c r="T3817" s="18">
        <f t="shared" ref="T3817:T3848" si="1049">(R3817-S3817)+T3816</f>
        <v>53984.479999999989</v>
      </c>
      <c r="U3817" s="15" t="str">
        <f t="shared" si="1048"/>
        <v xml:space="preserve">PAG. BOLLETTA ENEL  </v>
      </c>
    </row>
    <row r="3818" spans="1:21" ht="16.8" customHeight="1" x14ac:dyDescent="0.35">
      <c r="A3818" s="15"/>
      <c r="B3818" s="15"/>
      <c r="C3818" s="15" t="s">
        <v>214</v>
      </c>
      <c r="D3818" s="16"/>
      <c r="E3818" s="16"/>
      <c r="F3818" s="16"/>
      <c r="G3818" s="16">
        <v>0</v>
      </c>
      <c r="H3818" s="16"/>
      <c r="I3818" s="4"/>
      <c r="J3818" s="14"/>
      <c r="K3818" s="6" t="s">
        <v>90</v>
      </c>
      <c r="L3818" s="3">
        <f>T3841+Z3841+AO3841+AU3841</f>
        <v>51342.479999999989</v>
      </c>
      <c r="M3818" s="16"/>
      <c r="N3818" s="16"/>
      <c r="O3818" s="16"/>
      <c r="P3818" s="18"/>
      <c r="Q3818" s="14"/>
      <c r="R3818" s="18"/>
      <c r="S3818" s="16">
        <f t="shared" si="1047"/>
        <v>0</v>
      </c>
      <c r="T3818" s="18">
        <f t="shared" si="1049"/>
        <v>53984.479999999989</v>
      </c>
      <c r="U3818" s="15" t="str">
        <f t="shared" si="1048"/>
        <v>Locazioni immobiilar</v>
      </c>
    </row>
    <row r="3819" spans="1:21" ht="16.8" customHeight="1" x14ac:dyDescent="0.35">
      <c r="A3819" s="15"/>
      <c r="B3819" s="15"/>
      <c r="C3819" s="15" t="s">
        <v>91</v>
      </c>
      <c r="D3819" s="16"/>
      <c r="E3819" s="16"/>
      <c r="F3819" s="16"/>
      <c r="G3819" s="16">
        <v>0</v>
      </c>
      <c r="H3819" s="16"/>
      <c r="I3819" s="4"/>
      <c r="J3819" s="14"/>
      <c r="K3819" s="6" t="s">
        <v>92</v>
      </c>
      <c r="L3819" s="3"/>
      <c r="M3819" s="46" t="s">
        <v>93</v>
      </c>
      <c r="N3819" s="46"/>
      <c r="O3819" s="16"/>
      <c r="P3819" s="18"/>
      <c r="Q3819" s="14"/>
      <c r="R3819" s="18"/>
      <c r="S3819" s="16">
        <f t="shared" si="1047"/>
        <v>0</v>
      </c>
      <c r="T3819" s="18">
        <f t="shared" si="1049"/>
        <v>53984.479999999989</v>
      </c>
      <c r="U3819" s="15" t="str">
        <f t="shared" si="1048"/>
        <v>Spese condominiali</v>
      </c>
    </row>
    <row r="3820" spans="1:21" ht="16.8" customHeight="1" x14ac:dyDescent="0.35">
      <c r="A3820" s="15"/>
      <c r="B3820" s="15"/>
      <c r="C3820" s="15" t="s">
        <v>94</v>
      </c>
      <c r="D3820" s="16">
        <f>SUM(G3814:G3819)</f>
        <v>0</v>
      </c>
      <c r="E3820" s="16"/>
      <c r="F3820" s="16"/>
      <c r="G3820" s="16"/>
      <c r="H3820" s="16"/>
      <c r="I3820" s="4"/>
      <c r="J3820" s="14"/>
      <c r="K3820" s="50" t="s">
        <v>152</v>
      </c>
      <c r="L3820" s="50">
        <v>114.5</v>
      </c>
      <c r="M3820" s="16" t="s">
        <v>26</v>
      </c>
      <c r="N3820" s="16" t="s">
        <v>27</v>
      </c>
      <c r="O3820" s="16"/>
      <c r="P3820" s="18"/>
      <c r="Q3820" s="14"/>
      <c r="R3820" s="18"/>
      <c r="S3820" s="16">
        <v>0</v>
      </c>
      <c r="T3820" s="18">
        <f t="shared" si="1049"/>
        <v>53984.479999999989</v>
      </c>
      <c r="U3820" s="15"/>
    </row>
    <row r="3821" spans="1:21" ht="16.8" customHeight="1" x14ac:dyDescent="0.35">
      <c r="A3821" s="15"/>
      <c r="B3821" s="15"/>
      <c r="C3821" s="15" t="s">
        <v>97</v>
      </c>
      <c r="D3821" s="16"/>
      <c r="E3821" s="16"/>
      <c r="F3821" s="16"/>
      <c r="G3821" s="16">
        <v>0</v>
      </c>
      <c r="H3821" s="16"/>
      <c r="I3821" s="4"/>
      <c r="J3821" s="14"/>
      <c r="K3821" s="16" t="s">
        <v>207</v>
      </c>
      <c r="L3821" s="16">
        <v>0.5</v>
      </c>
      <c r="M3821" s="30" t="s">
        <v>192</v>
      </c>
      <c r="N3821" s="30">
        <v>130</v>
      </c>
      <c r="O3821" s="16"/>
      <c r="P3821" s="18"/>
      <c r="Q3821" s="14"/>
      <c r="R3821" s="18"/>
      <c r="S3821" s="16">
        <f>G3821</f>
        <v>0</v>
      </c>
      <c r="T3821" s="18">
        <f t="shared" si="1049"/>
        <v>53984.479999999989</v>
      </c>
      <c r="U3821" s="15"/>
    </row>
    <row r="3822" spans="1:21" ht="16.8" customHeight="1" x14ac:dyDescent="0.35">
      <c r="A3822" s="15"/>
      <c r="B3822" s="15"/>
      <c r="C3822" s="15" t="s">
        <v>215</v>
      </c>
      <c r="D3822" s="16"/>
      <c r="E3822" s="16"/>
      <c r="F3822" s="16"/>
      <c r="G3822" s="16">
        <v>272</v>
      </c>
      <c r="H3822" s="16"/>
      <c r="I3822" s="4"/>
      <c r="J3822" s="14"/>
      <c r="K3822" s="25"/>
      <c r="L3822" s="83">
        <v>0</v>
      </c>
      <c r="M3822" s="16"/>
      <c r="N3822" s="73">
        <v>0</v>
      </c>
      <c r="O3822" s="16"/>
      <c r="P3822" s="18"/>
      <c r="Q3822" s="14"/>
      <c r="R3822" s="18"/>
      <c r="S3822" s="16">
        <f>G3822</f>
        <v>272</v>
      </c>
      <c r="T3822" s="18">
        <f t="shared" si="1049"/>
        <v>53712.479999999989</v>
      </c>
      <c r="U3822" s="15" t="str">
        <f>C3822</f>
        <v>PAG. FATT. TROTTI PER AVVIAMENTO AZIENDA</v>
      </c>
    </row>
    <row r="3823" spans="1:21" ht="16.8" customHeight="1" x14ac:dyDescent="0.35">
      <c r="A3823" s="15"/>
      <c r="B3823" s="15"/>
      <c r="C3823" s="64" t="s">
        <v>154</v>
      </c>
      <c r="D3823" s="16"/>
      <c r="E3823" s="16"/>
      <c r="F3823" s="16"/>
      <c r="G3823" s="16">
        <v>0</v>
      </c>
      <c r="H3823" s="16">
        <v>0</v>
      </c>
      <c r="I3823" s="4"/>
      <c r="J3823" s="14"/>
      <c r="K3823" s="16" t="s">
        <v>216</v>
      </c>
      <c r="L3823" s="73">
        <v>1089.5</v>
      </c>
      <c r="M3823" s="16"/>
      <c r="N3823" s="16">
        <v>0</v>
      </c>
      <c r="O3823" s="16"/>
      <c r="P3823" s="18"/>
      <c r="Q3823" s="14"/>
      <c r="R3823" s="18"/>
      <c r="S3823" s="16">
        <f>G3823</f>
        <v>0</v>
      </c>
      <c r="T3823" s="18">
        <f t="shared" si="1049"/>
        <v>53712.479999999989</v>
      </c>
      <c r="U3823" s="15" t="str">
        <f>C3823</f>
        <v>CASSA PREVIDENZA  AGENTI  + QUOTA GAA</v>
      </c>
    </row>
    <row r="3824" spans="1:21" ht="16.8" customHeight="1" x14ac:dyDescent="0.35">
      <c r="A3824" s="15"/>
      <c r="B3824" s="15"/>
      <c r="C3824" s="15" t="s">
        <v>106</v>
      </c>
      <c r="D3824" s="16"/>
      <c r="E3824" s="16"/>
      <c r="F3824" s="85">
        <v>0</v>
      </c>
      <c r="G3824" s="16">
        <v>0</v>
      </c>
      <c r="H3824" s="16">
        <v>0</v>
      </c>
      <c r="I3824" s="4"/>
      <c r="J3824" s="14"/>
      <c r="K3824" s="16" t="s">
        <v>217</v>
      </c>
      <c r="L3824" s="73">
        <v>204</v>
      </c>
      <c r="M3824" s="30"/>
      <c r="N3824" s="30">
        <v>0</v>
      </c>
      <c r="O3824" s="16"/>
      <c r="P3824" s="18"/>
      <c r="Q3824" s="14"/>
      <c r="R3824" s="18">
        <f>F3824</f>
        <v>0</v>
      </c>
      <c r="S3824" s="16">
        <v>0</v>
      </c>
      <c r="T3824" s="18">
        <f t="shared" si="1049"/>
        <v>53712.479999999989</v>
      </c>
      <c r="U3824" s="15"/>
    </row>
    <row r="3825" spans="1:21" ht="16.8" customHeight="1" x14ac:dyDescent="0.35">
      <c r="A3825" s="15"/>
      <c r="B3825" s="15"/>
      <c r="C3825" s="47" t="s">
        <v>155</v>
      </c>
      <c r="D3825" s="16"/>
      <c r="E3825" s="16"/>
      <c r="F3825" s="1">
        <v>0</v>
      </c>
      <c r="G3825" s="16">
        <v>0</v>
      </c>
      <c r="H3825" s="16"/>
      <c r="I3825" s="4"/>
      <c r="J3825" s="14"/>
      <c r="K3825" s="30" t="s">
        <v>218</v>
      </c>
      <c r="L3825" s="30">
        <v>0.01</v>
      </c>
      <c r="M3825" s="16"/>
      <c r="N3825" s="16">
        <v>0</v>
      </c>
      <c r="O3825" s="16"/>
      <c r="P3825" s="18"/>
      <c r="Q3825" s="14"/>
      <c r="R3825" s="49">
        <f>F3825</f>
        <v>0</v>
      </c>
      <c r="S3825" s="16">
        <v>0</v>
      </c>
      <c r="T3825" s="18">
        <f t="shared" si="1049"/>
        <v>53712.479999999989</v>
      </c>
      <c r="U3825" s="17" t="str">
        <f>C3825</f>
        <v>VERSAMENTO PROVV. MATURATE</v>
      </c>
    </row>
    <row r="3826" spans="1:21" ht="16.8" customHeight="1" x14ac:dyDescent="0.35">
      <c r="A3826" s="15"/>
      <c r="B3826" s="15"/>
      <c r="C3826" s="15" t="s">
        <v>112</v>
      </c>
      <c r="D3826" s="16"/>
      <c r="E3826" s="16"/>
      <c r="F3826" s="16"/>
      <c r="G3826" s="16">
        <v>0</v>
      </c>
      <c r="H3826" s="16"/>
      <c r="I3826" s="4"/>
      <c r="J3826" s="14"/>
      <c r="K3826" s="30" t="s">
        <v>195</v>
      </c>
      <c r="L3826" s="73">
        <v>7.0000000000000007E-2</v>
      </c>
      <c r="N3826" s="50">
        <v>0</v>
      </c>
      <c r="O3826" s="16"/>
      <c r="P3826" s="18"/>
      <c r="Q3826" s="14"/>
      <c r="R3826" s="18"/>
      <c r="S3826" s="16">
        <f>G3826</f>
        <v>0</v>
      </c>
      <c r="T3826" s="18">
        <f t="shared" si="1049"/>
        <v>53712.479999999989</v>
      </c>
      <c r="U3826" s="15" t="s">
        <v>113</v>
      </c>
    </row>
    <row r="3827" spans="1:21" ht="16.8" customHeight="1" x14ac:dyDescent="0.35">
      <c r="A3827" s="15"/>
      <c r="B3827" s="15"/>
      <c r="C3827" s="15" t="s">
        <v>219</v>
      </c>
      <c r="D3827" s="16"/>
      <c r="E3827" s="16"/>
      <c r="F3827" s="16">
        <v>0</v>
      </c>
      <c r="G3827" s="16">
        <v>1300</v>
      </c>
      <c r="H3827" s="16"/>
      <c r="I3827" s="4"/>
      <c r="J3827" s="14"/>
      <c r="K3827" s="16"/>
      <c r="L3827" s="16">
        <v>0</v>
      </c>
      <c r="M3827" s="16"/>
      <c r="N3827" s="16">
        <v>0</v>
      </c>
      <c r="O3827" s="16"/>
      <c r="P3827" s="18"/>
      <c r="Q3827" s="14"/>
      <c r="R3827" s="18"/>
      <c r="S3827" s="16">
        <f>G3827</f>
        <v>1300</v>
      </c>
      <c r="T3827" s="18">
        <f t="shared" si="1049"/>
        <v>52412.479999999989</v>
      </c>
      <c r="U3827" s="15" t="str">
        <f>C3827</f>
        <v>PREL.  COMENSO DICEMBRE FRANCESCA</v>
      </c>
    </row>
    <row r="3828" spans="1:21" ht="16.8" customHeight="1" x14ac:dyDescent="0.35">
      <c r="A3828" s="15"/>
      <c r="B3828" s="15"/>
      <c r="C3828" s="15" t="s">
        <v>220</v>
      </c>
      <c r="D3828" s="16"/>
      <c r="E3828" s="16"/>
      <c r="F3828" s="16">
        <v>0</v>
      </c>
      <c r="G3828" s="16">
        <v>650</v>
      </c>
      <c r="H3828" s="16"/>
      <c r="I3828" s="4"/>
      <c r="J3828" s="14"/>
      <c r="K3828" s="16"/>
      <c r="L3828" s="16">
        <v>0</v>
      </c>
      <c r="M3828" s="16"/>
      <c r="N3828" s="16">
        <v>0</v>
      </c>
      <c r="O3828" s="16"/>
      <c r="P3828" s="18"/>
      <c r="Q3828" s="14"/>
      <c r="R3828" s="18">
        <v>0</v>
      </c>
      <c r="S3828" s="16">
        <f>G3828</f>
        <v>650</v>
      </c>
      <c r="T3828" s="18">
        <f t="shared" si="1049"/>
        <v>51762.479999999989</v>
      </c>
      <c r="U3828" s="15" t="str">
        <f>C3828</f>
        <v>PAG. RIMB. SPESE FRANCESCA DICEMBRE 2023</v>
      </c>
    </row>
    <row r="3829" spans="1:21" ht="16.8" customHeight="1" x14ac:dyDescent="0.35">
      <c r="A3829" s="15"/>
      <c r="B3829" s="15"/>
      <c r="C3829" s="15" t="s">
        <v>221</v>
      </c>
      <c r="D3829" s="16"/>
      <c r="E3829" s="16"/>
      <c r="F3829" s="16">
        <v>1913.5</v>
      </c>
      <c r="G3829" s="16"/>
      <c r="H3829" s="16"/>
      <c r="I3829" s="4"/>
      <c r="J3829" s="14"/>
      <c r="K3829" s="30" t="s">
        <v>198</v>
      </c>
      <c r="L3829" s="16">
        <v>100</v>
      </c>
      <c r="M3829" s="16"/>
      <c r="N3829" s="16">
        <v>0</v>
      </c>
      <c r="O3829" s="16"/>
      <c r="P3829" s="18"/>
      <c r="Q3829" s="14"/>
      <c r="R3829" s="18">
        <v>0</v>
      </c>
      <c r="S3829" s="16">
        <v>0</v>
      </c>
      <c r="T3829" s="18">
        <f t="shared" si="1049"/>
        <v>51762.479999999989</v>
      </c>
      <c r="U3829" s="15"/>
    </row>
    <row r="3830" spans="1:21" ht="16.8" customHeight="1" x14ac:dyDescent="0.35">
      <c r="A3830" s="15"/>
      <c r="B3830" s="15"/>
      <c r="C3830" s="15" t="s">
        <v>222</v>
      </c>
      <c r="D3830" s="16"/>
      <c r="E3830" s="16"/>
      <c r="F3830" s="16">
        <v>0</v>
      </c>
      <c r="G3830" s="16"/>
      <c r="H3830" s="16">
        <v>0</v>
      </c>
      <c r="I3830" s="4"/>
      <c r="J3830" s="14"/>
      <c r="K3830" s="3" t="s">
        <v>199</v>
      </c>
      <c r="L3830" s="16">
        <v>100</v>
      </c>
      <c r="M3830" s="16"/>
      <c r="N3830" s="16">
        <v>0</v>
      </c>
      <c r="O3830" s="16"/>
      <c r="P3830" s="18"/>
      <c r="Q3830" s="14"/>
      <c r="R3830" s="18">
        <v>0</v>
      </c>
      <c r="S3830" s="16">
        <v>0</v>
      </c>
      <c r="T3830" s="18">
        <f t="shared" si="1049"/>
        <v>51762.479999999989</v>
      </c>
      <c r="U3830" s="15"/>
    </row>
    <row r="3831" spans="1:21" ht="16.8" customHeight="1" x14ac:dyDescent="0.35">
      <c r="A3831" s="15"/>
      <c r="B3831" s="15"/>
      <c r="C3831" s="15" t="s">
        <v>223</v>
      </c>
      <c r="D3831" s="16"/>
      <c r="E3831" s="16"/>
      <c r="F3831" s="16">
        <v>0</v>
      </c>
      <c r="G3831" s="16"/>
      <c r="H3831" s="16"/>
      <c r="I3831" s="4"/>
      <c r="J3831" s="14"/>
      <c r="K3831" s="16" t="s">
        <v>118</v>
      </c>
      <c r="L3831" s="16">
        <v>-9</v>
      </c>
      <c r="M3831" s="16"/>
      <c r="N3831" s="16">
        <v>0</v>
      </c>
      <c r="O3831" s="16"/>
      <c r="P3831" s="18"/>
      <c r="Q3831" s="14"/>
      <c r="R3831" s="18">
        <v>0</v>
      </c>
      <c r="S3831" s="16">
        <v>0</v>
      </c>
      <c r="T3831" s="18">
        <f t="shared" si="1049"/>
        <v>51762.479999999989</v>
      </c>
      <c r="U3831" s="15"/>
    </row>
    <row r="3832" spans="1:21" ht="16.8" customHeight="1" x14ac:dyDescent="0.35">
      <c r="A3832" s="15"/>
      <c r="B3832" s="15"/>
      <c r="C3832" s="15" t="s">
        <v>116</v>
      </c>
      <c r="D3832" s="16"/>
      <c r="E3832" s="16"/>
      <c r="F3832" s="16">
        <v>0</v>
      </c>
      <c r="G3832" s="16">
        <v>0</v>
      </c>
      <c r="H3832" s="16"/>
      <c r="I3832" s="4"/>
      <c r="J3832" s="14"/>
      <c r="K3832" s="17" t="s">
        <v>68</v>
      </c>
      <c r="L3832" s="51">
        <f>AI3841</f>
        <v>0</v>
      </c>
      <c r="M3832" s="16"/>
      <c r="N3832" s="16"/>
      <c r="O3832" s="16"/>
      <c r="P3832" s="18"/>
      <c r="Q3832" s="14"/>
      <c r="R3832" s="18">
        <v>0</v>
      </c>
      <c r="S3832" s="16">
        <v>0</v>
      </c>
      <c r="T3832" s="18">
        <f t="shared" si="1049"/>
        <v>51762.479999999989</v>
      </c>
      <c r="U3832" s="15"/>
    </row>
    <row r="3833" spans="1:21" ht="16.8" customHeight="1" x14ac:dyDescent="0.35">
      <c r="A3833" s="15"/>
      <c r="B3833" s="15"/>
      <c r="C3833" s="68" t="s">
        <v>116</v>
      </c>
      <c r="D3833" s="16"/>
      <c r="E3833" s="16"/>
      <c r="F3833" s="16">
        <v>0</v>
      </c>
      <c r="G3833" s="16"/>
      <c r="H3833" s="16"/>
      <c r="I3833" s="4"/>
      <c r="J3833" s="14"/>
      <c r="K3833" s="17" t="s">
        <v>119</v>
      </c>
      <c r="L3833" s="16">
        <f>SUM(L3820:L3832)</f>
        <v>1599.58</v>
      </c>
      <c r="M3833" s="16"/>
      <c r="N3833" s="16"/>
      <c r="O3833" s="16"/>
      <c r="P3833" s="18"/>
      <c r="Q3833" s="14"/>
      <c r="R3833" s="18">
        <v>0</v>
      </c>
      <c r="S3833" s="16"/>
      <c r="T3833" s="18">
        <f t="shared" si="1049"/>
        <v>51762.479999999989</v>
      </c>
      <c r="U3833" s="15"/>
    </row>
    <row r="3834" spans="1:21" ht="16.8" customHeight="1" x14ac:dyDescent="0.35">
      <c r="A3834" s="15"/>
      <c r="B3834" s="15"/>
      <c r="C3834" s="15" t="s">
        <v>175</v>
      </c>
      <c r="D3834" s="16"/>
      <c r="E3834" s="16"/>
      <c r="F3834" s="16">
        <v>5940.1</v>
      </c>
      <c r="G3834" s="85">
        <f>F3824</f>
        <v>0</v>
      </c>
      <c r="H3834" s="16"/>
      <c r="I3834" s="4"/>
      <c r="J3834" s="14"/>
      <c r="K3834" s="17" t="s">
        <v>93</v>
      </c>
      <c r="L3834" s="16">
        <f>SUM(N3821:N3834)</f>
        <v>130</v>
      </c>
      <c r="M3834" s="44"/>
      <c r="N3834" s="16"/>
      <c r="O3834" s="16"/>
      <c r="P3834" s="18"/>
      <c r="Q3834" s="14"/>
      <c r="R3834" s="18">
        <v>0</v>
      </c>
      <c r="S3834" s="16"/>
      <c r="T3834" s="18">
        <f t="shared" si="1049"/>
        <v>51762.479999999989</v>
      </c>
      <c r="U3834" s="15"/>
    </row>
    <row r="3835" spans="1:21" ht="16.8" customHeight="1" x14ac:dyDescent="0.35">
      <c r="A3835" s="15"/>
      <c r="B3835" s="15"/>
      <c r="C3835" s="47" t="s">
        <v>120</v>
      </c>
      <c r="D3835" s="16"/>
      <c r="E3835" s="16"/>
      <c r="F3835" s="16">
        <v>0</v>
      </c>
      <c r="G3835" s="1">
        <f>F3825</f>
        <v>0</v>
      </c>
      <c r="H3835" s="16">
        <f>G3835-D3726-D3727-D3729</f>
        <v>-1142.6600000000001</v>
      </c>
      <c r="I3835" s="4"/>
      <c r="J3835" s="14"/>
      <c r="K3835" s="53">
        <f>A3784</f>
        <v>45369</v>
      </c>
      <c r="L3835" s="3">
        <f>D3784+D3785-E3789+D3786-E3786+D3789-E3784</f>
        <v>17719.11</v>
      </c>
      <c r="M3835" s="3"/>
      <c r="N3835" s="3"/>
      <c r="O3835" s="16"/>
      <c r="P3835" s="18"/>
      <c r="Q3835" s="14"/>
      <c r="R3835" s="18"/>
      <c r="S3835" s="16"/>
      <c r="T3835" s="18">
        <f t="shared" si="1049"/>
        <v>51762.479999999989</v>
      </c>
      <c r="U3835" s="15"/>
    </row>
    <row r="3836" spans="1:21" ht="16.8" customHeight="1" x14ac:dyDescent="0.35">
      <c r="A3836" s="15"/>
      <c r="B3836" s="15"/>
      <c r="C3836" s="15" t="s">
        <v>121</v>
      </c>
      <c r="D3836" s="16"/>
      <c r="E3836" s="16">
        <v>0</v>
      </c>
      <c r="F3836" s="16">
        <v>0</v>
      </c>
      <c r="G3836" s="16">
        <v>0</v>
      </c>
      <c r="H3836" s="16"/>
      <c r="I3836" s="4"/>
      <c r="J3836" s="14"/>
      <c r="K3836" s="17"/>
      <c r="L3836" s="16"/>
      <c r="M3836" s="16"/>
      <c r="N3836" s="16"/>
      <c r="O3836" s="16"/>
      <c r="P3836" s="18"/>
      <c r="Q3836" s="14"/>
      <c r="R3836" s="18"/>
      <c r="S3836" s="16">
        <f>G3836</f>
        <v>0</v>
      </c>
      <c r="T3836" s="18">
        <f t="shared" si="1049"/>
        <v>51762.479999999989</v>
      </c>
      <c r="U3836" s="15" t="str">
        <f>C3836</f>
        <v>Spese manutenzione auto</v>
      </c>
    </row>
    <row r="3837" spans="1:21" ht="16.8" customHeight="1" x14ac:dyDescent="0.35">
      <c r="A3837" s="15"/>
      <c r="B3837" s="15"/>
      <c r="C3837" s="15" t="s">
        <v>224</v>
      </c>
      <c r="D3837" s="16">
        <v>0</v>
      </c>
      <c r="E3837" s="16"/>
      <c r="F3837" s="16">
        <v>0</v>
      </c>
      <c r="G3837" s="16">
        <v>420</v>
      </c>
      <c r="H3837" s="16"/>
      <c r="I3837" s="4"/>
      <c r="J3837" s="14"/>
      <c r="K3837" s="17"/>
      <c r="L3837" s="16">
        <v>0</v>
      </c>
      <c r="M3837" s="16"/>
      <c r="N3837" s="16"/>
      <c r="O3837" s="16"/>
      <c r="P3837" s="18"/>
      <c r="Q3837" s="14"/>
      <c r="R3837" s="18"/>
      <c r="S3837" s="16">
        <f>G3837</f>
        <v>420</v>
      </c>
      <c r="T3837" s="18">
        <f t="shared" si="1049"/>
        <v>51342.479999999989</v>
      </c>
      <c r="U3837" s="15" t="str">
        <f>C3837</f>
        <v>PAG. FATT. POLONI DENIS CESTI NATALIZI</v>
      </c>
    </row>
    <row r="3838" spans="1:21" ht="16.8" customHeight="1" x14ac:dyDescent="0.35">
      <c r="A3838" s="15"/>
      <c r="B3838" s="15"/>
      <c r="C3838" s="15"/>
      <c r="D3838" s="16">
        <f>SUM(G3836:G3838)</f>
        <v>420</v>
      </c>
      <c r="E3838" s="16">
        <v>0</v>
      </c>
      <c r="F3838" s="16"/>
      <c r="G3838" s="16">
        <v>0</v>
      </c>
      <c r="H3838" s="16"/>
      <c r="I3838" s="4"/>
      <c r="J3838" s="14"/>
      <c r="K3838" s="6" t="s">
        <v>123</v>
      </c>
      <c r="L3838" s="3">
        <f>SUM(L3818:L3832)+N3817+L3834+L3835</f>
        <v>70791.169999999984</v>
      </c>
      <c r="M3838" s="3">
        <f>SUM(O3787:O3806)+N3816</f>
        <v>66934.960000000006</v>
      </c>
      <c r="N3838" s="16"/>
      <c r="O3838" s="16"/>
      <c r="P3838" s="18"/>
      <c r="Q3838" s="14"/>
      <c r="R3838" s="18"/>
      <c r="S3838" s="16">
        <v>0</v>
      </c>
      <c r="T3838" s="18">
        <f t="shared" si="1049"/>
        <v>51342.479999999989</v>
      </c>
      <c r="U3838" s="15"/>
    </row>
    <row r="3839" spans="1:21" ht="16.8" customHeight="1" x14ac:dyDescent="0.35">
      <c r="A3839" s="15"/>
      <c r="B3839" s="15"/>
      <c r="C3839" s="64" t="s">
        <v>225</v>
      </c>
      <c r="D3839" s="16"/>
      <c r="E3839" s="16">
        <v>0</v>
      </c>
      <c r="F3839" s="16"/>
      <c r="G3839" s="16">
        <v>2778.71</v>
      </c>
      <c r="H3839" s="16">
        <v>0</v>
      </c>
      <c r="I3839" s="84">
        <f>I3841-I3790</f>
        <v>-23394.42</v>
      </c>
      <c r="J3839" s="14"/>
      <c r="K3839" s="6" t="s">
        <v>124</v>
      </c>
      <c r="L3839" s="3">
        <f>L3838-M3838</f>
        <v>3856.2099999999773</v>
      </c>
      <c r="M3839" s="16"/>
      <c r="N3839" s="16"/>
      <c r="O3839" s="16"/>
      <c r="P3839" s="18"/>
      <c r="Q3839" s="14"/>
      <c r="R3839" s="18"/>
      <c r="S3839" s="16">
        <v>0</v>
      </c>
      <c r="T3839" s="18">
        <f t="shared" si="1049"/>
        <v>51342.479999999989</v>
      </c>
      <c r="U3839" s="15"/>
    </row>
    <row r="3840" spans="1:21" ht="16.8" customHeight="1" x14ac:dyDescent="0.35">
      <c r="A3840" s="15"/>
      <c r="B3840" s="15"/>
      <c r="C3840" s="64"/>
      <c r="D3840" s="16"/>
      <c r="E3840" s="16"/>
      <c r="F3840" s="16"/>
      <c r="G3840" s="16">
        <v>0</v>
      </c>
      <c r="H3840" s="16">
        <v>0</v>
      </c>
      <c r="I3840" s="4"/>
      <c r="J3840" s="14"/>
      <c r="K3840" s="6" t="s">
        <v>35</v>
      </c>
      <c r="L3840" s="55">
        <f>D3841+E3841+A3841+B3841+B3788</f>
        <v>87312.170000000013</v>
      </c>
      <c r="M3840" s="16"/>
      <c r="N3840" s="16"/>
      <c r="O3840" s="56"/>
      <c r="P3840" s="18"/>
      <c r="Q3840" s="14"/>
      <c r="R3840" s="18"/>
      <c r="S3840" s="16">
        <v>0</v>
      </c>
      <c r="T3840" s="18">
        <f t="shared" si="1049"/>
        <v>51342.479999999989</v>
      </c>
      <c r="U3840" s="15"/>
    </row>
    <row r="3841" spans="1:21" ht="16.8" customHeight="1" x14ac:dyDescent="0.35">
      <c r="A3841" s="92">
        <f>D3786-D3788+A3780-E3786-G3840</f>
        <v>38069.26</v>
      </c>
      <c r="B3841" s="44">
        <f>D3789-D3791+B3780</f>
        <v>1317.5700000000006</v>
      </c>
      <c r="C3841" s="57" t="s">
        <v>127</v>
      </c>
      <c r="D3841" s="44">
        <f>D3784-D3787-E3784+D3780</f>
        <v>47861.070000000007</v>
      </c>
      <c r="E3841" s="44">
        <f>D3785-D3790+E3780</f>
        <v>65.27000000000001</v>
      </c>
      <c r="F3841" s="72">
        <f>D3787+D3788+D3790+F3780-E3788</f>
        <v>10120.94</v>
      </c>
      <c r="G3841" s="81">
        <f>D3787+D3788-E3788+D3790+G3780</f>
        <v>10120.94</v>
      </c>
      <c r="H3841" s="44">
        <f>G3835+G3834+H3780</f>
        <v>31499.010000000002</v>
      </c>
      <c r="I3841" s="79">
        <f>G3841-H3841</f>
        <v>-21378.07</v>
      </c>
      <c r="J3841" s="58"/>
      <c r="K3841" s="6" t="s">
        <v>128</v>
      </c>
      <c r="L3841" s="3">
        <f>L3839-L3840</f>
        <v>-83455.960000000036</v>
      </c>
      <c r="M3841" s="27" t="s">
        <v>168</v>
      </c>
      <c r="N3841" s="27">
        <f>O3841-L3840</f>
        <v>-76345.73000000001</v>
      </c>
      <c r="O3841" s="44">
        <f>Z3841+AU3841+N3817+SUM(L3820:L3831)+SUM(N3821:N3831)+L3835-D3787-D3790-D3786+E3788</f>
        <v>10966.44</v>
      </c>
      <c r="P3841" s="18"/>
      <c r="Q3841" s="58"/>
      <c r="R3841" s="59"/>
      <c r="S3841" s="44"/>
      <c r="T3841" s="59">
        <f t="shared" si="1049"/>
        <v>51342.479999999989</v>
      </c>
      <c r="U3841" s="57"/>
    </row>
    <row r="3844" spans="1:21" ht="16.8" customHeight="1" x14ac:dyDescent="0.35">
      <c r="A3844" s="2" t="s">
        <v>0</v>
      </c>
      <c r="B3844" s="2"/>
      <c r="C3844" s="2" t="s">
        <v>2</v>
      </c>
      <c r="D3844" s="3" t="s">
        <v>3</v>
      </c>
      <c r="E3844" s="3" t="s">
        <v>4</v>
      </c>
      <c r="F3844" s="3" t="s">
        <v>5</v>
      </c>
      <c r="G3844" s="3" t="s">
        <v>6</v>
      </c>
      <c r="H3844" s="102" t="s">
        <v>24</v>
      </c>
      <c r="I3844" s="76"/>
      <c r="J3844" s="5" t="s">
        <v>0</v>
      </c>
      <c r="K3844" s="6" t="s">
        <v>2</v>
      </c>
      <c r="L3844" s="3" t="s">
        <v>8</v>
      </c>
      <c r="M3844" s="3" t="s">
        <v>9</v>
      </c>
      <c r="N3844" s="3" t="s">
        <v>10</v>
      </c>
      <c r="O3844" s="3" t="s">
        <v>11</v>
      </c>
      <c r="P3844" s="3" t="s">
        <v>12</v>
      </c>
      <c r="Q3844" s="5" t="s">
        <v>0</v>
      </c>
      <c r="R3844" s="3" t="s">
        <v>8</v>
      </c>
      <c r="S3844" s="3" t="s">
        <v>9</v>
      </c>
      <c r="T3844" s="3" t="s">
        <v>13</v>
      </c>
      <c r="U3844" s="2" t="s">
        <v>14</v>
      </c>
    </row>
    <row r="3845" spans="1:21" ht="16.8" customHeight="1" x14ac:dyDescent="0.35">
      <c r="A3845" s="14">
        <v>45370</v>
      </c>
      <c r="B3845" s="15" t="s">
        <v>173</v>
      </c>
      <c r="C3845" s="15" t="s">
        <v>174</v>
      </c>
      <c r="D3845" s="16">
        <v>22296.12</v>
      </c>
      <c r="E3845" s="16">
        <v>0</v>
      </c>
      <c r="F3845" s="16"/>
      <c r="G3845" s="16"/>
      <c r="H3845" s="103"/>
      <c r="I3845" s="4"/>
      <c r="J3845" s="14">
        <f>A3845</f>
        <v>45370</v>
      </c>
      <c r="K3845" s="17" t="s">
        <v>24</v>
      </c>
      <c r="L3845" s="16">
        <f>D3848+D3851+D3849+D3852</f>
        <v>3090.63</v>
      </c>
      <c r="M3845" s="16"/>
      <c r="N3845" s="82">
        <f>L3845+L3846-M3846</f>
        <v>3090.63</v>
      </c>
      <c r="O3845" s="80">
        <f>D3848+D3851+D3849-E3849-E3848+O3784</f>
        <v>16854.09</v>
      </c>
      <c r="P3845" s="18"/>
      <c r="Q3845" s="14">
        <f>J3845</f>
        <v>45370</v>
      </c>
      <c r="R3845" s="18"/>
      <c r="S3845" s="16"/>
      <c r="T3845" s="18">
        <f>T3841</f>
        <v>51342.479999999989</v>
      </c>
      <c r="U3845" s="15"/>
    </row>
    <row r="3846" spans="1:21" ht="16.8" customHeight="1" x14ac:dyDescent="0.35">
      <c r="A3846" s="15"/>
      <c r="B3846" s="15"/>
      <c r="C3846" s="15" t="s">
        <v>176</v>
      </c>
      <c r="D3846" s="16">
        <v>0</v>
      </c>
      <c r="E3846" s="16"/>
      <c r="F3846" s="16"/>
      <c r="G3846" s="16"/>
      <c r="H3846" s="103" t="s">
        <v>34</v>
      </c>
      <c r="I3846" s="4"/>
      <c r="J3846" s="14"/>
      <c r="K3846" s="17" t="s">
        <v>30</v>
      </c>
      <c r="L3846" s="16">
        <v>0</v>
      </c>
      <c r="M3846" s="16">
        <f>E3849</f>
        <v>0</v>
      </c>
      <c r="N3846" s="16"/>
      <c r="O3846" s="16"/>
      <c r="P3846" s="18"/>
      <c r="Q3846" s="14"/>
      <c r="R3846" s="18"/>
      <c r="S3846" s="16"/>
      <c r="T3846" s="18">
        <f t="shared" ref="T3846:T3877" si="1050">(R3846-S3846)+T3845</f>
        <v>51342.479999999989</v>
      </c>
      <c r="U3846" s="15"/>
    </row>
    <row r="3847" spans="1:21" ht="16.8" customHeight="1" x14ac:dyDescent="0.35">
      <c r="A3847" s="15"/>
      <c r="B3847" s="15"/>
      <c r="C3847" s="15" t="s">
        <v>177</v>
      </c>
      <c r="D3847" s="16">
        <v>6581.95</v>
      </c>
      <c r="E3847" s="16">
        <v>939.5</v>
      </c>
      <c r="F3847" s="16"/>
      <c r="G3847" s="16"/>
      <c r="H3847" s="103">
        <f>D3848+H3786</f>
        <v>7693.49</v>
      </c>
      <c r="I3847" s="4"/>
      <c r="J3847" s="14"/>
      <c r="K3847" s="17" t="s">
        <v>35</v>
      </c>
      <c r="L3847" s="16">
        <f>D3845+D3846+D3847+D3850-D3848-D3849-D3851-D3852-E3847-E3845+B3848</f>
        <v>24983.919999999998</v>
      </c>
      <c r="M3847" s="16">
        <v>0</v>
      </c>
      <c r="N3847" s="16"/>
      <c r="O3847" s="16">
        <v>0</v>
      </c>
      <c r="P3847" s="18"/>
      <c r="Q3847" s="14"/>
      <c r="R3847" s="18"/>
      <c r="S3847" s="16"/>
      <c r="T3847" s="18">
        <f t="shared" si="1050"/>
        <v>51342.479999999989</v>
      </c>
      <c r="U3847" s="15"/>
    </row>
    <row r="3848" spans="1:21" ht="16.8" customHeight="1" x14ac:dyDescent="0.35">
      <c r="A3848" s="15"/>
      <c r="B3848" s="15">
        <v>75.98</v>
      </c>
      <c r="C3848" s="15" t="s">
        <v>178</v>
      </c>
      <c r="D3848" s="16">
        <v>1796.9</v>
      </c>
      <c r="E3848" s="16"/>
      <c r="F3848" s="16"/>
      <c r="G3848" s="16"/>
      <c r="H3848" s="103" t="s">
        <v>40</v>
      </c>
      <c r="I3848" s="4"/>
      <c r="J3848" s="14"/>
      <c r="K3848" s="17" t="str">
        <f>C3887</f>
        <v>TASSE</v>
      </c>
      <c r="L3848" s="16"/>
      <c r="M3848" s="16">
        <f>10*(L3845+L3846-M3846)/100</f>
        <v>309.06300000000005</v>
      </c>
      <c r="N3848" s="16">
        <f>G3887</f>
        <v>0</v>
      </c>
      <c r="O3848" s="16">
        <f t="shared" ref="O3848:O3867" si="1051">O3787+M3848-N3848</f>
        <v>20600.902000000002</v>
      </c>
      <c r="P3848" s="18">
        <f t="shared" ref="P3848:P3867" si="1052">P3787+M3848</f>
        <v>1732.0020000000002</v>
      </c>
      <c r="Q3848" s="14"/>
      <c r="R3848" s="18"/>
      <c r="S3848" s="16"/>
      <c r="T3848" s="18">
        <f t="shared" si="1050"/>
        <v>51342.479999999989</v>
      </c>
      <c r="U3848" s="15"/>
    </row>
    <row r="3849" spans="1:21" ht="16.8" customHeight="1" x14ac:dyDescent="0.35">
      <c r="A3849" s="133"/>
      <c r="B3849" s="16">
        <f>B3848+B3788</f>
        <v>74.98</v>
      </c>
      <c r="C3849" s="15" t="s">
        <v>179</v>
      </c>
      <c r="D3849" s="16">
        <v>1277.73</v>
      </c>
      <c r="E3849" s="16">
        <v>0</v>
      </c>
      <c r="F3849" s="16"/>
      <c r="G3849" s="16"/>
      <c r="H3849" s="103">
        <f>D3849+H3788</f>
        <v>9111.57</v>
      </c>
      <c r="I3849" s="4"/>
      <c r="J3849" s="14"/>
      <c r="K3849" s="17" t="str">
        <f>C3857</f>
        <v>TOT. PAG. PRODUTTORI</v>
      </c>
      <c r="L3849" s="16"/>
      <c r="M3849" s="16">
        <f>8.37*(L3845+L3846-M3846)/100</f>
        <v>258.68573099999998</v>
      </c>
      <c r="N3849" s="16">
        <f>D3857</f>
        <v>0</v>
      </c>
      <c r="O3849" s="16">
        <f t="shared" si="1051"/>
        <v>-20017.644326000001</v>
      </c>
      <c r="P3849" s="18">
        <f t="shared" si="1052"/>
        <v>1449.6856740000001</v>
      </c>
      <c r="Q3849" s="14"/>
      <c r="R3849" s="18"/>
      <c r="S3849" s="16"/>
      <c r="T3849" s="18">
        <f t="shared" si="1050"/>
        <v>51342.479999999989</v>
      </c>
      <c r="U3849" s="15"/>
    </row>
    <row r="3850" spans="1:21" ht="16.8" customHeight="1" x14ac:dyDescent="0.35">
      <c r="A3850" s="15"/>
      <c r="B3850" s="15"/>
      <c r="C3850" s="15" t="s">
        <v>180</v>
      </c>
      <c r="D3850" s="16">
        <v>60</v>
      </c>
      <c r="E3850" s="16">
        <v>0</v>
      </c>
      <c r="F3850" s="16"/>
      <c r="G3850" s="16"/>
      <c r="H3850" s="103" t="s">
        <v>44</v>
      </c>
      <c r="I3850" s="77" t="s">
        <v>181</v>
      </c>
      <c r="J3850" s="14"/>
      <c r="K3850" s="15" t="str">
        <f>C3874</f>
        <v>TOT. PAG. IMPIEGATE</v>
      </c>
      <c r="L3850" s="16"/>
      <c r="M3850" s="16">
        <f>15.35*(L3845+L3846-M3846)/100</f>
        <v>474.41170499999998</v>
      </c>
      <c r="N3850" s="16">
        <f>D3874</f>
        <v>0</v>
      </c>
      <c r="O3850" s="16">
        <f t="shared" si="1051"/>
        <v>-4065.3669300000006</v>
      </c>
      <c r="P3850" s="18">
        <f t="shared" si="1052"/>
        <v>2658.6230700000001</v>
      </c>
      <c r="Q3850" s="14"/>
      <c r="R3850" s="18"/>
      <c r="S3850" s="16"/>
      <c r="T3850" s="18">
        <f t="shared" si="1050"/>
        <v>51342.479999999989</v>
      </c>
      <c r="U3850" s="15"/>
    </row>
    <row r="3851" spans="1:21" ht="16.8" customHeight="1" x14ac:dyDescent="0.35">
      <c r="A3851" s="15"/>
      <c r="B3851" s="15" t="s">
        <v>42</v>
      </c>
      <c r="C3851" s="15" t="s">
        <v>182</v>
      </c>
      <c r="D3851" s="16">
        <v>0</v>
      </c>
      <c r="E3851" s="16"/>
      <c r="F3851" s="16"/>
      <c r="G3851" s="16"/>
      <c r="H3851" s="103">
        <f>D3851+H3790</f>
        <v>23.73</v>
      </c>
      <c r="I3851" s="78">
        <f>D3848+D3849-E3849+D3851</f>
        <v>3074.63</v>
      </c>
      <c r="J3851" s="14"/>
      <c r="K3851" s="15" t="s">
        <v>45</v>
      </c>
      <c r="L3851" s="16"/>
      <c r="M3851" s="16">
        <f>2.6*(L3845+L3846-M3846)/100</f>
        <v>80.356380000000001</v>
      </c>
      <c r="N3851" s="16">
        <f>D3862</f>
        <v>0</v>
      </c>
      <c r="O3851" s="16">
        <f t="shared" si="1051"/>
        <v>5441.52052</v>
      </c>
      <c r="P3851" s="18">
        <f t="shared" si="1052"/>
        <v>450.32052000000004</v>
      </c>
      <c r="Q3851" s="14"/>
      <c r="R3851" s="18"/>
      <c r="S3851" s="16"/>
      <c r="T3851" s="18">
        <f t="shared" si="1050"/>
        <v>51342.479999999989</v>
      </c>
      <c r="U3851" s="15"/>
    </row>
    <row r="3852" spans="1:21" ht="16.8" customHeight="1" x14ac:dyDescent="0.35">
      <c r="A3852" s="15"/>
      <c r="B3852" s="15"/>
      <c r="C3852" s="15" t="s">
        <v>183</v>
      </c>
      <c r="D3852" s="16">
        <v>16</v>
      </c>
      <c r="E3852" s="16"/>
      <c r="F3852" s="16"/>
      <c r="G3852" s="16">
        <v>0</v>
      </c>
      <c r="H3852" s="103" t="s">
        <v>49</v>
      </c>
      <c r="I3852" s="4"/>
      <c r="J3852" s="14"/>
      <c r="K3852" s="15" t="s">
        <v>47</v>
      </c>
      <c r="L3852" s="16"/>
      <c r="M3852" s="16">
        <f>2.6*(L3845+L3846-M3846)/100</f>
        <v>80.356380000000001</v>
      </c>
      <c r="N3852" s="16">
        <f>G3863+H3863</f>
        <v>0</v>
      </c>
      <c r="O3852" s="16">
        <f t="shared" si="1051"/>
        <v>5264.9805200000001</v>
      </c>
      <c r="P3852" s="18">
        <f t="shared" si="1052"/>
        <v>450.32052000000004</v>
      </c>
      <c r="Q3852" s="14"/>
      <c r="R3852" s="18"/>
      <c r="S3852" s="16">
        <f>G3852</f>
        <v>0</v>
      </c>
      <c r="T3852" s="18">
        <f t="shared" si="1050"/>
        <v>51342.479999999989</v>
      </c>
      <c r="U3852" s="15" t="str">
        <f>C3852</f>
        <v>Provvigioni TUTELA LEGALE</v>
      </c>
    </row>
    <row r="3853" spans="1:21" ht="16.8" customHeight="1" x14ac:dyDescent="0.35">
      <c r="A3853" s="15"/>
      <c r="B3853" s="15"/>
      <c r="C3853" s="15" t="s">
        <v>184</v>
      </c>
      <c r="D3853" s="16"/>
      <c r="E3853" s="16"/>
      <c r="F3853" s="16"/>
      <c r="G3853" s="16">
        <v>0</v>
      </c>
      <c r="H3853" s="103">
        <f>D3852+H3792</f>
        <v>465.93</v>
      </c>
      <c r="I3853" s="4"/>
      <c r="J3853" s="14"/>
      <c r="K3853" s="15" t="s">
        <v>50</v>
      </c>
      <c r="L3853" s="16"/>
      <c r="M3853" s="16">
        <f>0.46*(L3845+L3846-M3846)/100</f>
        <v>14.216898</v>
      </c>
      <c r="N3853" s="16">
        <f>G3867</f>
        <v>0</v>
      </c>
      <c r="O3853" s="16">
        <f t="shared" si="1051"/>
        <v>962.73209199999997</v>
      </c>
      <c r="P3853" s="18">
        <f t="shared" si="1052"/>
        <v>79.672092000000006</v>
      </c>
      <c r="Q3853" s="14"/>
      <c r="R3853" s="18"/>
      <c r="S3853" s="16">
        <f>G3853</f>
        <v>0</v>
      </c>
      <c r="T3853" s="18">
        <f t="shared" si="1050"/>
        <v>51342.479999999989</v>
      </c>
      <c r="U3853" s="15" t="str">
        <f>C3853</f>
        <v xml:space="preserve">PAG. PROVV. SILVIO CATTANEO MESE DI </v>
      </c>
    </row>
    <row r="3854" spans="1:21" ht="16.8" customHeight="1" x14ac:dyDescent="0.35">
      <c r="A3854" s="15"/>
      <c r="B3854" s="15"/>
      <c r="C3854" s="15" t="s">
        <v>185</v>
      </c>
      <c r="D3854" s="16"/>
      <c r="E3854" s="16"/>
      <c r="F3854" s="16"/>
      <c r="G3854" s="16">
        <v>0</v>
      </c>
      <c r="H3854" s="103"/>
      <c r="I3854" s="4"/>
      <c r="J3854" s="14"/>
      <c r="K3854" s="15" t="s">
        <v>52</v>
      </c>
      <c r="L3854" s="16"/>
      <c r="M3854" s="16">
        <f>0.28*(L3845+L3846-M3846)/100</f>
        <v>8.6537640000000007</v>
      </c>
      <c r="N3854" s="16">
        <f>D3877</f>
        <v>0</v>
      </c>
      <c r="O3854" s="16">
        <f t="shared" si="1051"/>
        <v>586.00605599999994</v>
      </c>
      <c r="P3854" s="18">
        <f t="shared" si="1052"/>
        <v>48.496056000000003</v>
      </c>
      <c r="Q3854" s="14"/>
      <c r="R3854" s="18"/>
      <c r="S3854" s="16">
        <f>G3854</f>
        <v>0</v>
      </c>
      <c r="T3854" s="18">
        <f t="shared" si="1050"/>
        <v>51342.479999999989</v>
      </c>
      <c r="U3854" s="15" t="str">
        <f>C3854</f>
        <v>PAG. PROVV. AMICONE RENZO MESE DI</v>
      </c>
    </row>
    <row r="3855" spans="1:21" ht="16.8" customHeight="1" x14ac:dyDescent="0.35">
      <c r="A3855" s="15"/>
      <c r="B3855" s="15"/>
      <c r="C3855" s="15" t="s">
        <v>186</v>
      </c>
      <c r="D3855" s="16"/>
      <c r="E3855" s="16"/>
      <c r="F3855" s="16"/>
      <c r="G3855" s="16">
        <v>0</v>
      </c>
      <c r="H3855" s="103"/>
      <c r="I3855" s="4"/>
      <c r="J3855" s="14"/>
      <c r="K3855" s="15" t="str">
        <f>C3865</f>
        <v>Materiale pulizia</v>
      </c>
      <c r="L3855" s="16"/>
      <c r="M3855" s="16">
        <f>0.28*(L3845+L3846-M3846)/100</f>
        <v>8.6537640000000007</v>
      </c>
      <c r="N3855" s="16">
        <f>G3865</f>
        <v>0</v>
      </c>
      <c r="O3855" s="16">
        <f t="shared" si="1051"/>
        <v>586.00605599999994</v>
      </c>
      <c r="P3855" s="18">
        <f t="shared" si="1052"/>
        <v>48.496056000000003</v>
      </c>
      <c r="Q3855" s="14"/>
      <c r="R3855" s="18"/>
      <c r="S3855" s="16">
        <f>G3855</f>
        <v>0</v>
      </c>
      <c r="T3855" s="18">
        <f t="shared" si="1050"/>
        <v>51342.479999999989</v>
      </c>
      <c r="U3855" s="15" t="str">
        <f>C3855</f>
        <v>PAG. PROVV. VINCENZO  DI VITO</v>
      </c>
    </row>
    <row r="3856" spans="1:21" ht="16.8" customHeight="1" x14ac:dyDescent="0.35">
      <c r="A3856" s="15"/>
      <c r="B3856" s="15"/>
      <c r="C3856" s="15" t="s">
        <v>187</v>
      </c>
      <c r="D3856" s="16"/>
      <c r="E3856" s="16"/>
      <c r="F3856" s="16"/>
      <c r="G3856" s="16">
        <v>0</v>
      </c>
      <c r="H3856" s="16"/>
      <c r="I3856" s="4"/>
      <c r="J3856" s="14"/>
      <c r="K3856" s="15" t="str">
        <f>C3868</f>
        <v>Pubblicità</v>
      </c>
      <c r="L3856" s="16"/>
      <c r="M3856" s="16">
        <f>0.28*(L3845+L3846-M3846)/100</f>
        <v>8.6537640000000007</v>
      </c>
      <c r="N3856" s="16">
        <f>G3868</f>
        <v>0</v>
      </c>
      <c r="O3856" s="16">
        <f t="shared" si="1051"/>
        <v>586.00605599999994</v>
      </c>
      <c r="P3856" s="18">
        <f t="shared" si="1052"/>
        <v>48.496056000000003</v>
      </c>
      <c r="Q3856" s="14"/>
      <c r="R3856" s="18"/>
      <c r="S3856" s="16">
        <f>G3856</f>
        <v>0</v>
      </c>
      <c r="T3856" s="18">
        <f t="shared" si="1050"/>
        <v>51342.479999999989</v>
      </c>
      <c r="U3856" s="15" t="str">
        <f>C3856</f>
        <v>PAG. PROVV. FRANCESCOMARCHESOLI</v>
      </c>
    </row>
    <row r="3857" spans="1:21" ht="16.8" customHeight="1" x14ac:dyDescent="0.35">
      <c r="A3857" s="15"/>
      <c r="B3857" s="15"/>
      <c r="C3857" s="15" t="s">
        <v>55</v>
      </c>
      <c r="D3857" s="16">
        <f>SUM(G3849:G3856)+E3852+E3853+E3854+E3855+E3856</f>
        <v>0</v>
      </c>
      <c r="E3857" s="16"/>
      <c r="F3857" s="16"/>
      <c r="G3857" s="16"/>
      <c r="H3857" s="16"/>
      <c r="I3857" s="4"/>
      <c r="J3857" s="14"/>
      <c r="K3857" s="15" t="str">
        <f>C3878</f>
        <v xml:space="preserve">PAG. BOLLETTA ENEL  </v>
      </c>
      <c r="L3857" s="16"/>
      <c r="M3857" s="16">
        <f>0.46*(L3845+L3846-M3846)/100</f>
        <v>14.216898</v>
      </c>
      <c r="N3857" s="16">
        <f>G3878</f>
        <v>0</v>
      </c>
      <c r="O3857" s="16">
        <f t="shared" si="1051"/>
        <v>962.73209199999997</v>
      </c>
      <c r="P3857" s="18">
        <f t="shared" si="1052"/>
        <v>79.672092000000006</v>
      </c>
      <c r="Q3857" s="14"/>
      <c r="R3857" s="18"/>
      <c r="S3857" s="16">
        <v>0</v>
      </c>
      <c r="T3857" s="18">
        <f t="shared" si="1050"/>
        <v>51342.479999999989</v>
      </c>
      <c r="U3857" s="15"/>
    </row>
    <row r="3858" spans="1:21" ht="16.8" customHeight="1" x14ac:dyDescent="0.35">
      <c r="A3858" s="15"/>
      <c r="B3858" s="15"/>
      <c r="C3858" s="15" t="s">
        <v>56</v>
      </c>
      <c r="D3858" s="16"/>
      <c r="E3858" s="16"/>
      <c r="F3858" s="16"/>
      <c r="G3858" s="16"/>
      <c r="H3858" s="16">
        <f>SUM(H3845:H3857)</f>
        <v>17294.719999999998</v>
      </c>
      <c r="I3858" s="4"/>
      <c r="J3858" s="14"/>
      <c r="K3858" s="15" t="s">
        <v>188</v>
      </c>
      <c r="L3858" s="16"/>
      <c r="M3858" s="16">
        <f>14.4*(L3845+L3846-M3846)/100</f>
        <v>445.05072000000001</v>
      </c>
      <c r="N3858" s="16">
        <f>G3879</f>
        <v>0</v>
      </c>
      <c r="O3858" s="16">
        <f t="shared" si="1051"/>
        <v>7982.3128799999995</v>
      </c>
      <c r="P3858" s="18">
        <f t="shared" si="1052"/>
        <v>2494.0828800000004</v>
      </c>
      <c r="Q3858" s="14"/>
      <c r="R3858" s="18"/>
      <c r="S3858" s="16">
        <v>0</v>
      </c>
      <c r="T3858" s="18">
        <f t="shared" si="1050"/>
        <v>51342.479999999989</v>
      </c>
      <c r="U3858" s="15"/>
    </row>
    <row r="3859" spans="1:21" ht="16.8" customHeight="1" x14ac:dyDescent="0.35">
      <c r="A3859" s="15"/>
      <c r="B3859" s="15"/>
      <c r="C3859" s="15" t="s">
        <v>57</v>
      </c>
      <c r="D3859" s="16">
        <f>E3858+G3858</f>
        <v>0</v>
      </c>
      <c r="E3859" s="16"/>
      <c r="F3859" s="16"/>
      <c r="G3859" s="16"/>
      <c r="H3859" s="16"/>
      <c r="I3859" s="4"/>
      <c r="J3859" s="14"/>
      <c r="K3859" s="15" t="str">
        <f>C3880</f>
        <v>Spese condominiali</v>
      </c>
      <c r="L3859" s="16">
        <f>D3868</f>
        <v>0</v>
      </c>
      <c r="M3859" s="16">
        <f>1.4*(L3845+L3846-M3846)/100</f>
        <v>43.268819999999998</v>
      </c>
      <c r="N3859" s="16">
        <f>G3880</f>
        <v>0</v>
      </c>
      <c r="O3859" s="16">
        <f t="shared" si="1051"/>
        <v>2357.8702800000001</v>
      </c>
      <c r="P3859" s="18">
        <f t="shared" si="1052"/>
        <v>242.48027999999999</v>
      </c>
      <c r="Q3859" s="14"/>
      <c r="R3859" s="18"/>
      <c r="S3859" s="16">
        <v>0</v>
      </c>
      <c r="T3859" s="18">
        <f t="shared" si="1050"/>
        <v>51342.479999999989</v>
      </c>
      <c r="U3859" s="15"/>
    </row>
    <row r="3860" spans="1:21" ht="16.8" customHeight="1" x14ac:dyDescent="0.35">
      <c r="A3860" s="15"/>
      <c r="B3860" s="15"/>
      <c r="C3860" s="15" t="s">
        <v>58</v>
      </c>
      <c r="D3860" s="16"/>
      <c r="E3860" s="16"/>
      <c r="F3860" s="16"/>
      <c r="G3860" s="16">
        <v>0</v>
      </c>
      <c r="H3860" s="16"/>
      <c r="I3860" s="4"/>
      <c r="J3860" s="14"/>
      <c r="K3860" s="15" t="str">
        <f>C3882</f>
        <v xml:space="preserve">RIVALSA </v>
      </c>
      <c r="L3860" s="16"/>
      <c r="M3860" s="16">
        <f>0*(L3845+L3846-M3846)/100</f>
        <v>0</v>
      </c>
      <c r="N3860" s="16">
        <f>G3882</f>
        <v>0</v>
      </c>
      <c r="O3860" s="16">
        <f t="shared" si="1051"/>
        <v>0</v>
      </c>
      <c r="P3860" s="18">
        <f t="shared" si="1052"/>
        <v>0</v>
      </c>
      <c r="Q3860" s="14"/>
      <c r="R3860" s="18"/>
      <c r="S3860" s="16">
        <f t="shared" ref="S3860:S3867" si="1053">G3860</f>
        <v>0</v>
      </c>
      <c r="T3860" s="18">
        <f t="shared" si="1050"/>
        <v>51342.479999999989</v>
      </c>
      <c r="U3860" s="15" t="str">
        <f t="shared" ref="U3860:U3870" si="1054">C3860</f>
        <v xml:space="preserve">Francobolli    </v>
      </c>
    </row>
    <row r="3861" spans="1:21" ht="16.8" customHeight="1" x14ac:dyDescent="0.35">
      <c r="A3861" s="15"/>
      <c r="B3861" s="15"/>
      <c r="C3861" s="15" t="s">
        <v>143</v>
      </c>
      <c r="D3861" s="16"/>
      <c r="E3861" s="16"/>
      <c r="F3861" s="16"/>
      <c r="G3861" s="16">
        <v>0</v>
      </c>
      <c r="H3861" s="16"/>
      <c r="I3861" s="4"/>
      <c r="J3861" s="14"/>
      <c r="K3861" s="15" t="str">
        <f>C3883</f>
        <v>COMMERCIALISTA</v>
      </c>
      <c r="L3861" s="16"/>
      <c r="M3861" s="16">
        <f>1.86*(L3845+L3846-M3846)/100</f>
        <v>57.485718000000006</v>
      </c>
      <c r="N3861" s="16">
        <f>G3883</f>
        <v>0</v>
      </c>
      <c r="O3861" s="16">
        <f t="shared" si="1051"/>
        <v>1493.0023720000002</v>
      </c>
      <c r="P3861" s="18">
        <f t="shared" si="1052"/>
        <v>322.15237200000001</v>
      </c>
      <c r="Q3861" s="14"/>
      <c r="R3861" s="18"/>
      <c r="S3861" s="16">
        <f t="shared" si="1053"/>
        <v>0</v>
      </c>
      <c r="T3861" s="18">
        <f t="shared" si="1050"/>
        <v>51342.479999999989</v>
      </c>
      <c r="U3861" s="15" t="str">
        <f t="shared" si="1054"/>
        <v xml:space="preserve">PAG. FATT. SOMMESE PETROLI </v>
      </c>
    </row>
    <row r="3862" spans="1:21" ht="16.8" customHeight="1" x14ac:dyDescent="0.35">
      <c r="A3862" s="15"/>
      <c r="B3862" s="15"/>
      <c r="C3862" s="15" t="s">
        <v>60</v>
      </c>
      <c r="D3862" s="16">
        <f>SUM(G3861:G3862)</f>
        <v>0</v>
      </c>
      <c r="E3862" s="16">
        <v>0</v>
      </c>
      <c r="F3862" s="16"/>
      <c r="G3862" s="16">
        <v>0</v>
      </c>
      <c r="H3862" s="16"/>
      <c r="I3862" s="4"/>
      <c r="J3862" s="14"/>
      <c r="K3862" s="15" t="str">
        <f>C3884</f>
        <v>CASSA PREVIDENZA  AGENTI  + QUOTA GAA</v>
      </c>
      <c r="L3862" s="16">
        <v>0</v>
      </c>
      <c r="M3862" s="16">
        <f>0.7*(L3845+L3846-M3846)/100</f>
        <v>21.634409999999999</v>
      </c>
      <c r="N3862" s="16">
        <f>G3884</f>
        <v>0</v>
      </c>
      <c r="O3862" s="16">
        <f t="shared" si="1051"/>
        <v>1465.0201400000001</v>
      </c>
      <c r="P3862" s="18">
        <f t="shared" si="1052"/>
        <v>121.24014</v>
      </c>
      <c r="Q3862" s="14"/>
      <c r="R3862" s="18"/>
      <c r="S3862" s="16">
        <f t="shared" si="1053"/>
        <v>0</v>
      </c>
      <c r="T3862" s="18">
        <f t="shared" si="1050"/>
        <v>51342.479999999989</v>
      </c>
      <c r="U3862" s="15" t="str">
        <f t="shared" si="1054"/>
        <v>Benzina auto papa'</v>
      </c>
    </row>
    <row r="3863" spans="1:21" ht="16.8" customHeight="1" x14ac:dyDescent="0.35">
      <c r="A3863" s="15"/>
      <c r="B3863" s="15"/>
      <c r="C3863" s="28" t="s">
        <v>144</v>
      </c>
      <c r="D3863" s="16"/>
      <c r="E3863" s="16">
        <v>0</v>
      </c>
      <c r="F3863" s="16">
        <v>0</v>
      </c>
      <c r="G3863" s="16">
        <v>0</v>
      </c>
      <c r="H3863" s="27">
        <v>0</v>
      </c>
      <c r="I3863" s="4"/>
      <c r="J3863" s="14"/>
      <c r="K3863" s="15" t="str">
        <f>C3888</f>
        <v>PAG. COMPENSO EDICEMBRE TALLARINI</v>
      </c>
      <c r="L3863" s="16">
        <v>0</v>
      </c>
      <c r="M3863" s="16">
        <f>18.82*(L3845+L3846-M3846)/100</f>
        <v>581.656566</v>
      </c>
      <c r="N3863" s="16">
        <f>G3888</f>
        <v>1200</v>
      </c>
      <c r="O3863" s="16">
        <f t="shared" si="1051"/>
        <v>15022.177763999998</v>
      </c>
      <c r="P3863" s="18">
        <f t="shared" si="1052"/>
        <v>3259.6277640000003</v>
      </c>
      <c r="Q3863" s="14"/>
      <c r="R3863" s="18"/>
      <c r="S3863" s="16">
        <f t="shared" si="1053"/>
        <v>0</v>
      </c>
      <c r="T3863" s="18">
        <f t="shared" si="1050"/>
        <v>51342.479999999989</v>
      </c>
      <c r="U3863" s="15" t="str">
        <f t="shared" si="1054"/>
        <v>Spese bancarie</v>
      </c>
    </row>
    <row r="3864" spans="1:21" ht="16.8" customHeight="1" x14ac:dyDescent="0.35">
      <c r="A3864" s="15"/>
      <c r="B3864" s="15"/>
      <c r="C3864" s="15"/>
      <c r="D3864" s="16"/>
      <c r="E3864" s="16"/>
      <c r="F3864" s="16"/>
      <c r="G3864" s="16">
        <v>0</v>
      </c>
      <c r="H3864" s="27">
        <v>0</v>
      </c>
      <c r="I3864" s="4"/>
      <c r="J3864" s="14"/>
      <c r="K3864" s="15" t="str">
        <f>C3889</f>
        <v>PAG. RIM SPESE TALLARINI DICEMBRE</v>
      </c>
      <c r="L3864" s="16">
        <v>0</v>
      </c>
      <c r="M3864" s="16">
        <f>18.82*(L3845+L3846-M3846)/100</f>
        <v>581.656566</v>
      </c>
      <c r="N3864" s="29">
        <f>G3889</f>
        <v>450</v>
      </c>
      <c r="O3864" s="16">
        <f t="shared" si="1051"/>
        <v>26038.147764000001</v>
      </c>
      <c r="P3864" s="18">
        <f t="shared" si="1052"/>
        <v>3259.6277640000003</v>
      </c>
      <c r="Q3864" s="14"/>
      <c r="R3864" s="18"/>
      <c r="S3864" s="16">
        <f t="shared" si="1053"/>
        <v>0</v>
      </c>
      <c r="T3864" s="18">
        <f t="shared" si="1050"/>
        <v>51342.479999999989</v>
      </c>
      <c r="U3864" s="15">
        <f t="shared" si="1054"/>
        <v>0</v>
      </c>
    </row>
    <row r="3865" spans="1:21" ht="16.8" customHeight="1" x14ac:dyDescent="0.35">
      <c r="A3865" s="15"/>
      <c r="B3865" s="15"/>
      <c r="C3865" s="28" t="s">
        <v>62</v>
      </c>
      <c r="D3865" s="16"/>
      <c r="E3865" s="16"/>
      <c r="F3865" s="16"/>
      <c r="G3865" s="16">
        <v>0</v>
      </c>
      <c r="H3865" s="16"/>
      <c r="I3865" s="4"/>
      <c r="J3865" s="14"/>
      <c r="K3865" s="15" t="str">
        <f>C3860</f>
        <v xml:space="preserve">Francobolli    </v>
      </c>
      <c r="L3865" s="16">
        <v>0</v>
      </c>
      <c r="M3865" s="16">
        <f>0.5*(L3845+L3846-M3846)/100</f>
        <v>15.453150000000001</v>
      </c>
      <c r="N3865" s="16">
        <f>G3860</f>
        <v>0</v>
      </c>
      <c r="O3865" s="16">
        <f t="shared" si="1051"/>
        <v>1046.4501</v>
      </c>
      <c r="P3865" s="18">
        <f t="shared" si="1052"/>
        <v>86.600099999999998</v>
      </c>
      <c r="Q3865" s="14"/>
      <c r="R3865" s="18"/>
      <c r="S3865" s="16">
        <f t="shared" si="1053"/>
        <v>0</v>
      </c>
      <c r="T3865" s="18">
        <f t="shared" si="1050"/>
        <v>51342.479999999989</v>
      </c>
      <c r="U3865" s="15" t="str">
        <f t="shared" si="1054"/>
        <v>Materiale pulizia</v>
      </c>
    </row>
    <row r="3866" spans="1:21" ht="16.8" customHeight="1" x14ac:dyDescent="0.35">
      <c r="A3866" s="15"/>
      <c r="B3866" s="15"/>
      <c r="C3866" s="15" t="s">
        <v>63</v>
      </c>
      <c r="D3866" s="16"/>
      <c r="E3866" s="16"/>
      <c r="F3866" s="16"/>
      <c r="G3866" s="16">
        <v>0</v>
      </c>
      <c r="H3866" s="16"/>
      <c r="I3866" s="4"/>
      <c r="J3866" s="14"/>
      <c r="K3866" s="17" t="str">
        <f>C3866</f>
        <v xml:space="preserve">Assicurazioni </v>
      </c>
      <c r="L3866" s="16">
        <v>0</v>
      </c>
      <c r="M3866" s="16">
        <f>0.5*(L3845+L3846-M3846)/100</f>
        <v>15.453150000000001</v>
      </c>
      <c r="N3866" s="16">
        <f>G3866</f>
        <v>0</v>
      </c>
      <c r="O3866" s="16">
        <f t="shared" si="1051"/>
        <v>1046.4501</v>
      </c>
      <c r="P3866" s="18">
        <f t="shared" si="1052"/>
        <v>86.600099999999998</v>
      </c>
      <c r="Q3866" s="14"/>
      <c r="R3866" s="18"/>
      <c r="S3866" s="16">
        <f t="shared" si="1053"/>
        <v>0</v>
      </c>
      <c r="T3866" s="18">
        <f t="shared" si="1050"/>
        <v>51342.479999999989</v>
      </c>
      <c r="U3866" s="15" t="str">
        <f t="shared" si="1054"/>
        <v xml:space="preserve">Assicurazioni </v>
      </c>
    </row>
    <row r="3867" spans="1:21" ht="16.8" customHeight="1" x14ac:dyDescent="0.35">
      <c r="A3867" s="15"/>
      <c r="B3867" s="15"/>
      <c r="C3867" s="15" t="s">
        <v>50</v>
      </c>
      <c r="D3867" s="16"/>
      <c r="E3867" s="16"/>
      <c r="F3867" s="16"/>
      <c r="G3867" s="16">
        <v>0</v>
      </c>
      <c r="H3867" s="16"/>
      <c r="I3867" s="4"/>
      <c r="J3867" s="14"/>
      <c r="K3867" s="17" t="s">
        <v>64</v>
      </c>
      <c r="L3867" s="16"/>
      <c r="M3867" s="16">
        <f>2.32*(L3845+L3846-M3846)/100</f>
        <v>71.702615999999992</v>
      </c>
      <c r="N3867" s="16">
        <f>H3901+H3900+G3899</f>
        <v>0</v>
      </c>
      <c r="O3867" s="16">
        <f t="shared" si="1051"/>
        <v>-261.16553600000003</v>
      </c>
      <c r="P3867" s="18">
        <f t="shared" si="1052"/>
        <v>401.82446399999992</v>
      </c>
      <c r="Q3867" s="14"/>
      <c r="R3867" s="18"/>
      <c r="S3867" s="16">
        <f t="shared" si="1053"/>
        <v>0</v>
      </c>
      <c r="T3867" s="18">
        <f t="shared" si="1050"/>
        <v>51342.479999999989</v>
      </c>
      <c r="U3867" s="15" t="str">
        <f t="shared" si="1054"/>
        <v>Telepass</v>
      </c>
    </row>
    <row r="3868" spans="1:21" ht="16.8" customHeight="1" x14ac:dyDescent="0.35">
      <c r="A3868" s="15"/>
      <c r="B3868" s="15"/>
      <c r="C3868" s="28" t="s">
        <v>65</v>
      </c>
      <c r="D3868" s="16">
        <v>0</v>
      </c>
      <c r="E3868" s="16"/>
      <c r="F3868" s="16"/>
      <c r="G3868" s="16">
        <v>0</v>
      </c>
      <c r="H3868" s="16"/>
      <c r="I3868" s="4"/>
      <c r="J3868" s="14"/>
      <c r="K3868" s="17"/>
      <c r="L3868" s="16"/>
      <c r="M3868" s="16"/>
      <c r="N3868" s="16" t="s">
        <v>66</v>
      </c>
      <c r="O3868" s="16">
        <f>T3902+AO3902</f>
        <v>49692.479999999989</v>
      </c>
      <c r="P3868" s="18"/>
      <c r="Q3868" s="14"/>
      <c r="R3868" s="18"/>
      <c r="S3868" s="16">
        <v>0</v>
      </c>
      <c r="T3868" s="18">
        <f t="shared" si="1050"/>
        <v>51342.479999999989</v>
      </c>
      <c r="U3868" s="15" t="str">
        <f t="shared" si="1054"/>
        <v>Pubblicità</v>
      </c>
    </row>
    <row r="3869" spans="1:21" ht="16.8" customHeight="1" x14ac:dyDescent="0.35">
      <c r="A3869" s="15"/>
      <c r="B3869" s="66"/>
      <c r="C3869" s="15" t="s">
        <v>145</v>
      </c>
      <c r="D3869" s="67"/>
      <c r="E3869" s="16">
        <v>0</v>
      </c>
      <c r="F3869" s="16"/>
      <c r="G3869" s="16">
        <v>0</v>
      </c>
      <c r="H3869" s="16"/>
      <c r="I3869" s="4"/>
      <c r="J3869" s="14"/>
      <c r="K3869" s="17"/>
      <c r="L3869" s="16"/>
      <c r="M3869" s="16">
        <v>0</v>
      </c>
      <c r="N3869" s="16" t="s">
        <v>68</v>
      </c>
      <c r="O3869" s="31">
        <f>L3893</f>
        <v>0</v>
      </c>
      <c r="P3869" s="32">
        <f>SUM(P3848:P3867)</f>
        <v>17320.02</v>
      </c>
      <c r="Q3869" s="14"/>
      <c r="R3869" s="18"/>
      <c r="S3869" s="16">
        <f>G3869</f>
        <v>0</v>
      </c>
      <c r="T3869" s="18">
        <f t="shared" si="1050"/>
        <v>51342.479999999989</v>
      </c>
      <c r="U3869" s="15" t="str">
        <f t="shared" si="1054"/>
        <v xml:space="preserve">PAG. STIP.           MARZIA </v>
      </c>
    </row>
    <row r="3870" spans="1:21" ht="16.8" customHeight="1" x14ac:dyDescent="0.35">
      <c r="A3870" s="15"/>
      <c r="B3870" s="15"/>
      <c r="C3870" s="15" t="s">
        <v>147</v>
      </c>
      <c r="D3870" s="16"/>
      <c r="E3870" s="16">
        <v>0</v>
      </c>
      <c r="F3870" s="16"/>
      <c r="G3870" s="16">
        <v>0</v>
      </c>
      <c r="H3870" s="16"/>
      <c r="I3870" s="4"/>
      <c r="J3870" s="14"/>
      <c r="K3870" s="17"/>
      <c r="L3870" s="16"/>
      <c r="M3870" s="16">
        <v>0</v>
      </c>
      <c r="N3870" s="16" t="s">
        <v>70</v>
      </c>
      <c r="O3870" s="16">
        <f>SUM(L3881:L3892)+L3895</f>
        <v>7108.41</v>
      </c>
      <c r="P3870" s="33">
        <f>SUM(O3848:O3867)</f>
        <v>67098.14</v>
      </c>
      <c r="Q3870" s="14"/>
      <c r="R3870" s="18"/>
      <c r="S3870" s="16">
        <f>G3870</f>
        <v>0</v>
      </c>
      <c r="T3870" s="18">
        <f t="shared" si="1050"/>
        <v>51342.479999999989</v>
      </c>
      <c r="U3870" s="15" t="str">
        <f t="shared" si="1054"/>
        <v xml:space="preserve">PAG. STIP.           DEBORAH </v>
      </c>
    </row>
    <row r="3871" spans="1:21" ht="16.8" customHeight="1" x14ac:dyDescent="0.35">
      <c r="A3871" s="15"/>
      <c r="B3871" s="15"/>
      <c r="C3871" s="15" t="s">
        <v>149</v>
      </c>
      <c r="D3871" s="16"/>
      <c r="E3871" s="16">
        <v>0</v>
      </c>
      <c r="F3871" s="16"/>
      <c r="G3871" s="16">
        <v>0</v>
      </c>
      <c r="H3871" s="16"/>
      <c r="I3871" s="4"/>
      <c r="J3871" s="14"/>
      <c r="K3871" s="17"/>
      <c r="L3871" s="16"/>
      <c r="M3871" s="16"/>
      <c r="N3871" s="16" t="s">
        <v>72</v>
      </c>
      <c r="O3871" s="34">
        <f>O3810+O3811-F3886-F3885</f>
        <v>14319.279999999999</v>
      </c>
      <c r="P3871" s="35">
        <f>O3810+O3811+O3872-F3886-F3885-O3869-O3870</f>
        <v>10301.5</v>
      </c>
      <c r="Q3871" s="14"/>
      <c r="R3871" s="18"/>
      <c r="S3871" s="16">
        <f>G3871</f>
        <v>0</v>
      </c>
      <c r="T3871" s="18">
        <f t="shared" si="1050"/>
        <v>51342.479999999989</v>
      </c>
      <c r="U3871" s="15"/>
    </row>
    <row r="3872" spans="1:21" ht="16.8" customHeight="1" x14ac:dyDescent="0.35">
      <c r="A3872" s="15"/>
      <c r="B3872" s="15"/>
      <c r="C3872" s="15" t="s">
        <v>150</v>
      </c>
      <c r="D3872" s="16"/>
      <c r="E3872" s="16">
        <v>0</v>
      </c>
      <c r="F3872" s="16"/>
      <c r="G3872" s="16">
        <v>0</v>
      </c>
      <c r="H3872" s="16"/>
      <c r="I3872" s="4"/>
      <c r="J3872" s="14"/>
      <c r="K3872" s="6" t="s">
        <v>74</v>
      </c>
      <c r="L3872" s="3">
        <f>SUM(L3845:L3871)</f>
        <v>28074.55</v>
      </c>
      <c r="M3872" s="3">
        <f>SUM(M3845:M3871)</f>
        <v>3090.6299999999992</v>
      </c>
      <c r="N3872" s="16" t="s">
        <v>75</v>
      </c>
      <c r="O3872" s="16">
        <f>N3845-L3846</f>
        <v>3090.63</v>
      </c>
      <c r="P3872" s="18"/>
      <c r="Q3872" s="14"/>
      <c r="R3872" s="18"/>
      <c r="S3872" s="16">
        <f>G3872</f>
        <v>0</v>
      </c>
      <c r="T3872" s="18">
        <f t="shared" si="1050"/>
        <v>51342.479999999989</v>
      </c>
      <c r="U3872" s="15" t="str">
        <f>C3872</f>
        <v xml:space="preserve">PAG. STIP.           STEFANIA  BONIFICO </v>
      </c>
    </row>
    <row r="3873" spans="1:21" ht="16.8" customHeight="1" x14ac:dyDescent="0.35">
      <c r="A3873" s="15"/>
      <c r="B3873" s="15"/>
      <c r="C3873" s="15" t="s">
        <v>76</v>
      </c>
      <c r="D3873" s="16"/>
      <c r="E3873" s="16"/>
      <c r="F3873" s="16"/>
      <c r="G3873" s="16">
        <v>0</v>
      </c>
      <c r="H3873" s="16"/>
      <c r="I3873" s="4"/>
      <c r="J3873" s="14"/>
      <c r="K3873" s="6" t="s">
        <v>32</v>
      </c>
      <c r="L3873" s="3">
        <f>L3813</f>
        <v>339742.77999999997</v>
      </c>
      <c r="M3873" s="3">
        <f>M3813</f>
        <v>252430.61</v>
      </c>
      <c r="N3873" s="16" t="s">
        <v>77</v>
      </c>
      <c r="O3873" s="36">
        <f>(O3869+O3870)-(O3808+O3809)</f>
        <v>5378.83</v>
      </c>
      <c r="P3873" s="37">
        <f>O3872-O3873</f>
        <v>-2288.1999999999998</v>
      </c>
      <c r="Q3873" s="14"/>
      <c r="R3873" s="18"/>
      <c r="S3873" s="16">
        <f>G3873</f>
        <v>0</v>
      </c>
      <c r="T3873" s="18">
        <f t="shared" si="1050"/>
        <v>51342.479999999989</v>
      </c>
      <c r="U3873" s="15" t="str">
        <f>C3873</f>
        <v>Pagamento contributi impiegate</v>
      </c>
    </row>
    <row r="3874" spans="1:21" ht="16.8" customHeight="1" thickBot="1" x14ac:dyDescent="0.4">
      <c r="A3874" s="15"/>
      <c r="B3874" s="15"/>
      <c r="C3874" s="15" t="s">
        <v>78</v>
      </c>
      <c r="D3874" s="16">
        <f>SUM(G3869:G3873)+SUM(E3869:E3873)</f>
        <v>0</v>
      </c>
      <c r="E3874" s="16"/>
      <c r="F3874" s="16"/>
      <c r="G3874" s="16"/>
      <c r="H3874" s="16"/>
      <c r="I3874" s="4"/>
      <c r="J3874" s="14"/>
      <c r="K3874" s="6" t="s">
        <v>79</v>
      </c>
      <c r="L3874" s="3">
        <f>L3872+L3873</f>
        <v>367817.32999999996</v>
      </c>
      <c r="M3874" s="3">
        <f>M3872+M3873</f>
        <v>255521.24</v>
      </c>
      <c r="N3874" s="16" t="s">
        <v>80</v>
      </c>
      <c r="O3874" s="38">
        <f>O3871+O3872-O3873</f>
        <v>12031.08</v>
      </c>
      <c r="P3874" s="39">
        <f>O3874-O3871</f>
        <v>-2288.1999999999989</v>
      </c>
      <c r="Q3874" s="14"/>
      <c r="R3874" s="18"/>
      <c r="S3874" s="16">
        <v>0</v>
      </c>
      <c r="T3874" s="18">
        <f t="shared" si="1050"/>
        <v>51342.479999999989</v>
      </c>
      <c r="U3874" s="15"/>
    </row>
    <row r="3875" spans="1:21" ht="16.8" customHeight="1" thickTop="1" thickBot="1" x14ac:dyDescent="0.4">
      <c r="A3875" s="15"/>
      <c r="B3875" s="15"/>
      <c r="C3875" s="15" t="s">
        <v>81</v>
      </c>
      <c r="D3875" s="16"/>
      <c r="E3875" s="16"/>
      <c r="F3875" s="16"/>
      <c r="G3875" s="16">
        <v>0</v>
      </c>
      <c r="H3875" s="16"/>
      <c r="I3875" s="4"/>
      <c r="J3875" s="14"/>
      <c r="K3875" s="6" t="s">
        <v>13</v>
      </c>
      <c r="L3875" s="3">
        <f>L3874-M3874</f>
        <v>112296.08999999997</v>
      </c>
      <c r="M3875" s="40"/>
      <c r="N3875" s="29" t="s">
        <v>82</v>
      </c>
      <c r="O3875" s="41">
        <f>O3868+O3869+O3870+O3876</f>
        <v>67098.139999999985</v>
      </c>
      <c r="P3875" s="18"/>
      <c r="Q3875" s="14"/>
      <c r="R3875" s="18"/>
      <c r="S3875" s="16">
        <f>G3875</f>
        <v>0</v>
      </c>
      <c r="T3875" s="18">
        <f t="shared" si="1050"/>
        <v>51342.479999999989</v>
      </c>
      <c r="U3875" s="15" t="str">
        <f>C3875</f>
        <v>Pag. Bolletta Telecom  780820</v>
      </c>
    </row>
    <row r="3876" spans="1:21" ht="16.8" customHeight="1" thickTop="1" thickBot="1" x14ac:dyDescent="0.4">
      <c r="A3876" s="15"/>
      <c r="B3876" s="15"/>
      <c r="C3876" s="15" t="s">
        <v>83</v>
      </c>
      <c r="D3876" s="16"/>
      <c r="E3876" s="16"/>
      <c r="F3876" s="16"/>
      <c r="G3876" s="16">
        <v>0</v>
      </c>
      <c r="H3876" s="16"/>
      <c r="I3876" s="4"/>
      <c r="J3876" s="14"/>
      <c r="K3876" s="17"/>
      <c r="L3876" s="16"/>
      <c r="M3876" s="16"/>
      <c r="N3876" s="42" t="s">
        <v>84</v>
      </c>
      <c r="O3876" s="43">
        <f>P3870-O3869-O3870-O3868</f>
        <v>10297.250000000007</v>
      </c>
      <c r="P3876" s="18"/>
      <c r="Q3876" s="14"/>
      <c r="R3876" s="18"/>
      <c r="S3876" s="16">
        <f>G3876</f>
        <v>0</v>
      </c>
      <c r="T3876" s="18">
        <f t="shared" si="1050"/>
        <v>51342.479999999989</v>
      </c>
      <c r="U3876" s="15" t="str">
        <f>C3876</f>
        <v>Pag. Bolletta Telecom 780344</v>
      </c>
    </row>
    <row r="3877" spans="1:21" ht="16.8" customHeight="1" thickTop="1" x14ac:dyDescent="0.35">
      <c r="A3877" s="15"/>
      <c r="B3877" s="15"/>
      <c r="C3877" s="15" t="s">
        <v>85</v>
      </c>
      <c r="D3877" s="16">
        <f>SUM(G3875:G3877)</f>
        <v>0</v>
      </c>
      <c r="E3877" s="16"/>
      <c r="F3877" s="16"/>
      <c r="G3877" s="16">
        <v>0</v>
      </c>
      <c r="H3877" s="16"/>
      <c r="I3877" s="4"/>
      <c r="J3877" s="14"/>
      <c r="K3877" s="6" t="s">
        <v>86</v>
      </c>
      <c r="L3877" s="3">
        <f>N3816</f>
        <v>1277.45</v>
      </c>
      <c r="M3877" s="3">
        <v>0</v>
      </c>
      <c r="N3877" s="3">
        <f>SUM(L3877:M3877)</f>
        <v>1277.45</v>
      </c>
      <c r="O3877" s="44"/>
      <c r="P3877" s="18"/>
      <c r="Q3877" s="14"/>
      <c r="R3877" s="18"/>
      <c r="S3877" s="16">
        <f>G3877</f>
        <v>0</v>
      </c>
      <c r="T3877" s="18">
        <f t="shared" si="1050"/>
        <v>51342.479999999989</v>
      </c>
      <c r="U3877" s="15" t="str">
        <f>C3877</f>
        <v>Pag. Bolletta Telecom</v>
      </c>
    </row>
    <row r="3878" spans="1:21" ht="16.8" customHeight="1" x14ac:dyDescent="0.35">
      <c r="A3878" s="15"/>
      <c r="B3878" s="15"/>
      <c r="C3878" s="15" t="s">
        <v>87</v>
      </c>
      <c r="D3878" s="16"/>
      <c r="E3878" s="16"/>
      <c r="F3878" s="16"/>
      <c r="G3878" s="16">
        <v>0</v>
      </c>
      <c r="H3878" s="16"/>
      <c r="I3878" s="4"/>
      <c r="J3878" s="14"/>
      <c r="K3878" s="6" t="s">
        <v>88</v>
      </c>
      <c r="L3878" s="3">
        <f>L3817</f>
        <v>0</v>
      </c>
      <c r="M3878" s="3">
        <f>H3885+G3885</f>
        <v>0</v>
      </c>
      <c r="N3878" s="45">
        <f>L3878+M3878</f>
        <v>0</v>
      </c>
      <c r="O3878" s="45">
        <f>BA3902+BG3902</f>
        <v>0</v>
      </c>
      <c r="P3878" s="18"/>
      <c r="Q3878" s="14"/>
      <c r="R3878" s="18"/>
      <c r="S3878" s="16">
        <f>G3878</f>
        <v>0</v>
      </c>
      <c r="T3878" s="18">
        <f t="shared" ref="T3878:T3909" si="1055">(R3878-S3878)+T3877</f>
        <v>51342.479999999989</v>
      </c>
      <c r="U3878" s="15" t="str">
        <f>C3878</f>
        <v xml:space="preserve">PAG. BOLLETTA ENEL  </v>
      </c>
    </row>
    <row r="3879" spans="1:21" ht="16.8" customHeight="1" x14ac:dyDescent="0.35">
      <c r="A3879" s="15"/>
      <c r="B3879" s="15"/>
      <c r="C3879" s="15" t="s">
        <v>89</v>
      </c>
      <c r="D3879" s="16"/>
      <c r="E3879" s="16"/>
      <c r="F3879" s="16"/>
      <c r="G3879" s="16">
        <v>0</v>
      </c>
      <c r="H3879" s="16"/>
      <c r="I3879" s="4"/>
      <c r="J3879" s="14"/>
      <c r="K3879" s="6" t="s">
        <v>90</v>
      </c>
      <c r="L3879" s="3">
        <f>T3902+Z3902+AO3902+AU3902</f>
        <v>49692.479999999989</v>
      </c>
      <c r="M3879" s="16"/>
      <c r="N3879" s="16"/>
      <c r="O3879" s="16"/>
      <c r="P3879" s="18"/>
      <c r="Q3879" s="14"/>
      <c r="R3879" s="18"/>
      <c r="S3879" s="16">
        <v>0</v>
      </c>
      <c r="T3879" s="18">
        <f t="shared" si="1055"/>
        <v>51342.479999999989</v>
      </c>
      <c r="U3879" s="15"/>
    </row>
    <row r="3880" spans="1:21" ht="16.8" customHeight="1" x14ac:dyDescent="0.35">
      <c r="A3880" s="15"/>
      <c r="B3880" s="15"/>
      <c r="C3880" s="15" t="s">
        <v>91</v>
      </c>
      <c r="D3880" s="16"/>
      <c r="E3880" s="16"/>
      <c r="F3880" s="16"/>
      <c r="G3880" s="16">
        <v>0</v>
      </c>
      <c r="H3880" s="16"/>
      <c r="I3880" s="4"/>
      <c r="J3880" s="14"/>
      <c r="K3880" s="6" t="s">
        <v>92</v>
      </c>
      <c r="L3880" s="3"/>
      <c r="M3880" s="46" t="s">
        <v>93</v>
      </c>
      <c r="N3880" s="46"/>
      <c r="O3880" s="16"/>
      <c r="P3880" s="18"/>
      <c r="Q3880" s="14"/>
      <c r="R3880" s="18"/>
      <c r="S3880" s="16">
        <f>G3880</f>
        <v>0</v>
      </c>
      <c r="T3880" s="18">
        <f t="shared" si="1055"/>
        <v>51342.479999999989</v>
      </c>
      <c r="U3880" s="15" t="str">
        <f>C3880</f>
        <v>Spese condominiali</v>
      </c>
    </row>
    <row r="3881" spans="1:21" ht="16.8" customHeight="1" x14ac:dyDescent="0.35">
      <c r="A3881" s="15"/>
      <c r="B3881" s="15"/>
      <c r="C3881" s="15" t="s">
        <v>94</v>
      </c>
      <c r="D3881" s="16">
        <f>SUM(G3875:G3880)</f>
        <v>0</v>
      </c>
      <c r="E3881" s="16"/>
      <c r="F3881" s="16"/>
      <c r="G3881" s="16"/>
      <c r="H3881" s="16"/>
      <c r="I3881" s="4"/>
      <c r="J3881" s="14"/>
      <c r="K3881" s="50" t="s">
        <v>152</v>
      </c>
      <c r="L3881" s="50">
        <v>114.5</v>
      </c>
      <c r="M3881" s="16" t="s">
        <v>26</v>
      </c>
      <c r="N3881" s="16" t="s">
        <v>27</v>
      </c>
      <c r="O3881" s="16"/>
      <c r="P3881" s="18"/>
      <c r="Q3881" s="14"/>
      <c r="R3881" s="18"/>
      <c r="S3881" s="16">
        <v>0</v>
      </c>
      <c r="T3881" s="18">
        <f t="shared" si="1055"/>
        <v>51342.479999999989</v>
      </c>
      <c r="U3881" s="15"/>
    </row>
    <row r="3882" spans="1:21" ht="16.8" customHeight="1" x14ac:dyDescent="0.35">
      <c r="A3882" s="15"/>
      <c r="B3882" s="15"/>
      <c r="C3882" s="15" t="s">
        <v>97</v>
      </c>
      <c r="D3882" s="16"/>
      <c r="E3882" s="16"/>
      <c r="F3882" s="16"/>
      <c r="G3882" s="16">
        <v>0</v>
      </c>
      <c r="H3882" s="16"/>
      <c r="I3882" s="4"/>
      <c r="J3882" s="14"/>
      <c r="K3882" s="16" t="s">
        <v>95</v>
      </c>
      <c r="L3882" s="16">
        <v>0.5</v>
      </c>
      <c r="M3882" s="30" t="s">
        <v>96</v>
      </c>
      <c r="N3882" s="30">
        <v>210</v>
      </c>
      <c r="O3882" s="16"/>
      <c r="P3882" s="18"/>
      <c r="Q3882" s="14"/>
      <c r="R3882" s="18"/>
      <c r="S3882" s="16">
        <f>G3882</f>
        <v>0</v>
      </c>
      <c r="T3882" s="18">
        <f t="shared" si="1055"/>
        <v>51342.479999999989</v>
      </c>
      <c r="U3882" s="15"/>
    </row>
    <row r="3883" spans="1:21" ht="16.8" customHeight="1" x14ac:dyDescent="0.35">
      <c r="A3883" s="15"/>
      <c r="B3883" s="15"/>
      <c r="C3883" s="15" t="s">
        <v>100</v>
      </c>
      <c r="D3883" s="16"/>
      <c r="E3883" s="16"/>
      <c r="F3883" s="16"/>
      <c r="G3883" s="16">
        <v>0</v>
      </c>
      <c r="H3883" s="16"/>
      <c r="I3883" s="4"/>
      <c r="J3883" s="14"/>
      <c r="K3883" s="25" t="s">
        <v>98</v>
      </c>
      <c r="L3883" s="83">
        <v>0</v>
      </c>
      <c r="M3883" s="30" t="s">
        <v>99</v>
      </c>
      <c r="N3883" s="16">
        <v>1231.5</v>
      </c>
      <c r="O3883" s="16"/>
      <c r="P3883" s="18"/>
      <c r="Q3883" s="14"/>
      <c r="R3883" s="18"/>
      <c r="S3883" s="16">
        <f>G3883</f>
        <v>0</v>
      </c>
      <c r="T3883" s="18">
        <f t="shared" si="1055"/>
        <v>51342.479999999989</v>
      </c>
      <c r="U3883" s="15" t="str">
        <f>C3883</f>
        <v>COMMERCIALISTA</v>
      </c>
    </row>
    <row r="3884" spans="1:21" ht="16.8" customHeight="1" x14ac:dyDescent="0.35">
      <c r="A3884" s="15"/>
      <c r="B3884" s="15"/>
      <c r="C3884" s="64" t="s">
        <v>154</v>
      </c>
      <c r="D3884" s="16"/>
      <c r="E3884" s="16"/>
      <c r="F3884" s="16"/>
      <c r="G3884" s="16">
        <v>0</v>
      </c>
      <c r="H3884" s="16">
        <v>0</v>
      </c>
      <c r="I3884" s="4"/>
      <c r="J3884" s="14"/>
      <c r="K3884" s="16" t="s">
        <v>101</v>
      </c>
      <c r="L3884" s="73">
        <v>1089.5</v>
      </c>
      <c r="M3884" s="3" t="s">
        <v>102</v>
      </c>
      <c r="N3884" s="16">
        <v>0</v>
      </c>
      <c r="O3884" s="16"/>
      <c r="P3884" s="18"/>
      <c r="Q3884" s="14"/>
      <c r="R3884" s="18"/>
      <c r="S3884" s="16">
        <f>G3884</f>
        <v>0</v>
      </c>
      <c r="T3884" s="18">
        <f t="shared" si="1055"/>
        <v>51342.479999999989</v>
      </c>
      <c r="U3884" s="15" t="str">
        <f>C3884</f>
        <v>CASSA PREVIDENZA  AGENTI  + QUOTA GAA</v>
      </c>
    </row>
    <row r="3885" spans="1:21" ht="16.8" customHeight="1" x14ac:dyDescent="0.35">
      <c r="A3885" s="15"/>
      <c r="B3885" s="15"/>
      <c r="C3885" s="15" t="s">
        <v>106</v>
      </c>
      <c r="D3885" s="16"/>
      <c r="E3885" s="16"/>
      <c r="F3885" s="85">
        <v>0</v>
      </c>
      <c r="G3885" s="16">
        <v>0</v>
      </c>
      <c r="H3885" s="16">
        <v>0</v>
      </c>
      <c r="I3885" s="4"/>
      <c r="J3885" s="14"/>
      <c r="K3885" s="16" t="s">
        <v>104</v>
      </c>
      <c r="L3885" s="73">
        <v>204</v>
      </c>
      <c r="M3885" s="30" t="s">
        <v>105</v>
      </c>
      <c r="N3885" s="30">
        <v>818</v>
      </c>
      <c r="O3885" s="16"/>
      <c r="P3885" s="18"/>
      <c r="Q3885" s="14"/>
      <c r="R3885" s="18">
        <f>F3885</f>
        <v>0</v>
      </c>
      <c r="S3885" s="16">
        <v>0</v>
      </c>
      <c r="T3885" s="18">
        <f t="shared" si="1055"/>
        <v>51342.479999999989</v>
      </c>
      <c r="U3885" s="15"/>
    </row>
    <row r="3886" spans="1:21" ht="16.8" customHeight="1" x14ac:dyDescent="0.35">
      <c r="A3886" s="15"/>
      <c r="B3886" s="15"/>
      <c r="C3886" s="47" t="s">
        <v>155</v>
      </c>
      <c r="D3886" s="16"/>
      <c r="E3886" s="16"/>
      <c r="F3886" s="1">
        <v>0</v>
      </c>
      <c r="G3886" s="16">
        <v>0</v>
      </c>
      <c r="H3886" s="16"/>
      <c r="I3886" s="4"/>
      <c r="J3886" s="14"/>
      <c r="K3886" s="30" t="s">
        <v>107</v>
      </c>
      <c r="L3886" s="30">
        <v>0.01</v>
      </c>
      <c r="M3886" s="16" t="s">
        <v>108</v>
      </c>
      <c r="N3886" s="16">
        <v>0</v>
      </c>
      <c r="O3886" s="16"/>
      <c r="P3886" s="18"/>
      <c r="Q3886" s="14"/>
      <c r="R3886" s="49">
        <f>F3886</f>
        <v>0</v>
      </c>
      <c r="S3886" s="16">
        <v>0</v>
      </c>
      <c r="T3886" s="18">
        <f t="shared" si="1055"/>
        <v>51342.479999999989</v>
      </c>
      <c r="U3886" s="17" t="str">
        <f>C3886</f>
        <v>VERSAMENTO PROVV. MATURATE</v>
      </c>
    </row>
    <row r="3887" spans="1:21" ht="16.8" customHeight="1" x14ac:dyDescent="0.35">
      <c r="A3887" s="15"/>
      <c r="B3887" s="15"/>
      <c r="C3887" s="15" t="s">
        <v>112</v>
      </c>
      <c r="D3887" s="16"/>
      <c r="E3887" s="16"/>
      <c r="F3887" s="16"/>
      <c r="G3887" s="16">
        <v>0</v>
      </c>
      <c r="H3887" s="16"/>
      <c r="I3887" s="4"/>
      <c r="J3887" s="14"/>
      <c r="K3887" s="30" t="s">
        <v>110</v>
      </c>
      <c r="L3887" s="73">
        <v>7.0000000000000007E-2</v>
      </c>
      <c r="M3887" t="s">
        <v>111</v>
      </c>
      <c r="N3887" s="50">
        <v>0</v>
      </c>
      <c r="O3887" s="16"/>
      <c r="P3887" s="18"/>
      <c r="Q3887" s="14"/>
      <c r="R3887" s="18"/>
      <c r="S3887" s="16">
        <f>G3887</f>
        <v>0</v>
      </c>
      <c r="T3887" s="18">
        <f t="shared" si="1055"/>
        <v>51342.479999999989</v>
      </c>
      <c r="U3887" s="15" t="s">
        <v>113</v>
      </c>
    </row>
    <row r="3888" spans="1:21" ht="16.8" customHeight="1" x14ac:dyDescent="0.35">
      <c r="A3888" s="15"/>
      <c r="B3888" s="15"/>
      <c r="C3888" s="15" t="s">
        <v>226</v>
      </c>
      <c r="D3888" s="16"/>
      <c r="E3888" s="16"/>
      <c r="F3888" s="16">
        <v>0</v>
      </c>
      <c r="G3888" s="16">
        <v>1200</v>
      </c>
      <c r="H3888" s="16"/>
      <c r="I3888" s="4"/>
      <c r="J3888" s="14"/>
      <c r="K3888" s="16" t="s">
        <v>227</v>
      </c>
      <c r="L3888" s="16">
        <v>2301</v>
      </c>
      <c r="M3888" s="16"/>
      <c r="N3888" s="16">
        <v>0</v>
      </c>
      <c r="O3888" s="16"/>
      <c r="P3888" s="18"/>
      <c r="Q3888" s="14"/>
      <c r="R3888" s="18"/>
      <c r="S3888" s="16">
        <f>G3888</f>
        <v>1200</v>
      </c>
      <c r="T3888" s="18">
        <f t="shared" si="1055"/>
        <v>50142.479999999989</v>
      </c>
      <c r="U3888" s="15" t="str">
        <f>C3888</f>
        <v>PAG. COMPENSO EDICEMBRE TALLARINI</v>
      </c>
    </row>
    <row r="3889" spans="1:21" ht="16.8" customHeight="1" x14ac:dyDescent="0.35">
      <c r="A3889" s="15"/>
      <c r="B3889" s="15"/>
      <c r="C3889" s="15" t="s">
        <v>228</v>
      </c>
      <c r="D3889" s="16"/>
      <c r="E3889" s="16"/>
      <c r="F3889" s="16">
        <v>0</v>
      </c>
      <c r="G3889" s="16">
        <v>450</v>
      </c>
      <c r="H3889" s="16"/>
      <c r="I3889" s="4"/>
      <c r="J3889" s="14"/>
      <c r="K3889" s="16" t="s">
        <v>229</v>
      </c>
      <c r="L3889" s="16">
        <v>527.01</v>
      </c>
      <c r="M3889" s="16"/>
      <c r="N3889" s="16">
        <v>0</v>
      </c>
      <c r="O3889" s="16"/>
      <c r="P3889" s="18"/>
      <c r="Q3889" s="14"/>
      <c r="R3889" s="18">
        <v>0</v>
      </c>
      <c r="S3889" s="16">
        <f>G3889</f>
        <v>450</v>
      </c>
      <c r="T3889" s="18">
        <f t="shared" si="1055"/>
        <v>49692.479999999989</v>
      </c>
      <c r="U3889" s="15" t="str">
        <f>C3889</f>
        <v>PAG. RIM SPESE TALLARINI DICEMBRE</v>
      </c>
    </row>
    <row r="3890" spans="1:21" ht="16.8" customHeight="1" x14ac:dyDescent="0.35">
      <c r="A3890" s="15"/>
      <c r="B3890" s="15"/>
      <c r="C3890" s="15" t="s">
        <v>116</v>
      </c>
      <c r="D3890" s="16"/>
      <c r="E3890" s="16"/>
      <c r="F3890" s="16">
        <v>0</v>
      </c>
      <c r="G3890" s="16"/>
      <c r="H3890" s="16"/>
      <c r="I3890" s="4"/>
      <c r="J3890" s="14"/>
      <c r="K3890" s="16" t="s">
        <v>230</v>
      </c>
      <c r="L3890" s="16">
        <v>621.32000000000005</v>
      </c>
      <c r="M3890" s="16"/>
      <c r="N3890" s="16">
        <v>0</v>
      </c>
      <c r="O3890" s="16"/>
      <c r="P3890" s="18"/>
      <c r="Q3890" s="14"/>
      <c r="R3890" s="18">
        <v>0</v>
      </c>
      <c r="S3890" s="16">
        <v>0</v>
      </c>
      <c r="T3890" s="18">
        <f t="shared" si="1055"/>
        <v>49692.479999999989</v>
      </c>
      <c r="U3890" s="15"/>
    </row>
    <row r="3891" spans="1:21" ht="16.8" customHeight="1" x14ac:dyDescent="0.35">
      <c r="A3891" s="15"/>
      <c r="B3891" s="15"/>
      <c r="C3891" s="15" t="s">
        <v>116</v>
      </c>
      <c r="D3891" s="16"/>
      <c r="E3891" s="16"/>
      <c r="F3891" s="16">
        <v>0</v>
      </c>
      <c r="G3891" s="16"/>
      <c r="H3891" s="16">
        <v>0</v>
      </c>
      <c r="I3891" s="4"/>
      <c r="J3891" s="14"/>
      <c r="K3891" s="16"/>
      <c r="L3891" s="16">
        <v>0</v>
      </c>
      <c r="M3891" s="16"/>
      <c r="N3891" s="16">
        <v>0</v>
      </c>
      <c r="O3891" s="16"/>
      <c r="P3891" s="18"/>
      <c r="Q3891" s="14"/>
      <c r="R3891" s="18">
        <v>0</v>
      </c>
      <c r="S3891" s="16">
        <v>0</v>
      </c>
      <c r="T3891" s="18">
        <f t="shared" si="1055"/>
        <v>49692.479999999989</v>
      </c>
      <c r="U3891" s="15"/>
    </row>
    <row r="3892" spans="1:21" ht="16.8" customHeight="1" x14ac:dyDescent="0.35">
      <c r="A3892" s="15"/>
      <c r="B3892" s="15"/>
      <c r="C3892" s="15" t="s">
        <v>116</v>
      </c>
      <c r="D3892" s="16"/>
      <c r="E3892" s="16"/>
      <c r="F3892" s="16">
        <v>0</v>
      </c>
      <c r="G3892" s="16"/>
      <c r="H3892" s="16"/>
      <c r="I3892" s="4"/>
      <c r="J3892" s="14"/>
      <c r="K3892" s="16" t="s">
        <v>118</v>
      </c>
      <c r="L3892" s="16">
        <v>-9</v>
      </c>
      <c r="M3892" s="16"/>
      <c r="N3892" s="16">
        <v>0</v>
      </c>
      <c r="O3892" s="16"/>
      <c r="P3892" s="18"/>
      <c r="Q3892" s="14"/>
      <c r="R3892" s="18">
        <v>0</v>
      </c>
      <c r="S3892" s="16">
        <v>0</v>
      </c>
      <c r="T3892" s="18">
        <f t="shared" si="1055"/>
        <v>49692.479999999989</v>
      </c>
      <c r="U3892" s="15"/>
    </row>
    <row r="3893" spans="1:21" ht="16.8" customHeight="1" x14ac:dyDescent="0.35">
      <c r="A3893" s="15"/>
      <c r="B3893" s="15"/>
      <c r="C3893" s="15" t="s">
        <v>116</v>
      </c>
      <c r="D3893" s="16"/>
      <c r="E3893" s="16"/>
      <c r="F3893" s="16">
        <v>0</v>
      </c>
      <c r="G3893" s="16">
        <v>0</v>
      </c>
      <c r="H3893" s="16"/>
      <c r="I3893" s="4"/>
      <c r="J3893" s="14"/>
      <c r="K3893" s="17" t="s">
        <v>68</v>
      </c>
      <c r="L3893" s="51">
        <f>AI3902</f>
        <v>0</v>
      </c>
      <c r="M3893" s="16"/>
      <c r="N3893" s="16"/>
      <c r="O3893" s="16"/>
      <c r="P3893" s="18"/>
      <c r="Q3893" s="14"/>
      <c r="R3893" s="18">
        <v>0</v>
      </c>
      <c r="S3893" s="16">
        <v>0</v>
      </c>
      <c r="T3893" s="18">
        <f t="shared" si="1055"/>
        <v>49692.479999999989</v>
      </c>
      <c r="U3893" s="15"/>
    </row>
    <row r="3894" spans="1:21" ht="16.8" customHeight="1" x14ac:dyDescent="0.35">
      <c r="A3894" s="15"/>
      <c r="B3894" s="15"/>
      <c r="C3894" s="68" t="s">
        <v>116</v>
      </c>
      <c r="D3894" s="16"/>
      <c r="E3894" s="16"/>
      <c r="F3894" s="16">
        <v>0</v>
      </c>
      <c r="G3894" s="16"/>
      <c r="H3894" s="16"/>
      <c r="I3894" s="4"/>
      <c r="J3894" s="14"/>
      <c r="K3894" s="17" t="s">
        <v>119</v>
      </c>
      <c r="L3894" s="16">
        <f>SUM(L3881:L3893)</f>
        <v>4848.91</v>
      </c>
      <c r="M3894" s="16"/>
      <c r="N3894" s="16"/>
      <c r="O3894" s="16"/>
      <c r="P3894" s="18"/>
      <c r="Q3894" s="14"/>
      <c r="R3894" s="18">
        <v>0</v>
      </c>
      <c r="S3894" s="16"/>
      <c r="T3894" s="18">
        <f t="shared" si="1055"/>
        <v>49692.479999999989</v>
      </c>
      <c r="U3894" s="15"/>
    </row>
    <row r="3895" spans="1:21" ht="16.8" customHeight="1" x14ac:dyDescent="0.35">
      <c r="A3895" s="15"/>
      <c r="B3895" s="15"/>
      <c r="C3895" s="15" t="s">
        <v>175</v>
      </c>
      <c r="D3895" s="16"/>
      <c r="E3895" s="16"/>
      <c r="F3895" s="16">
        <v>14269.78</v>
      </c>
      <c r="G3895" s="85">
        <f>F3885</f>
        <v>0</v>
      </c>
      <c r="H3895" s="16"/>
      <c r="I3895" s="4"/>
      <c r="J3895" s="14"/>
      <c r="K3895" s="17" t="s">
        <v>93</v>
      </c>
      <c r="L3895" s="16">
        <f>SUM(N3882:N3895)</f>
        <v>2259.5</v>
      </c>
      <c r="M3895" s="44"/>
      <c r="N3895" s="16"/>
      <c r="O3895" s="16"/>
      <c r="P3895" s="18"/>
      <c r="Q3895" s="14"/>
      <c r="R3895" s="18">
        <v>0</v>
      </c>
      <c r="S3895" s="16"/>
      <c r="T3895" s="18">
        <f t="shared" si="1055"/>
        <v>49692.479999999989</v>
      </c>
      <c r="U3895" s="15"/>
    </row>
    <row r="3896" spans="1:21" ht="16.8" customHeight="1" x14ac:dyDescent="0.35">
      <c r="A3896" s="15"/>
      <c r="B3896" s="15"/>
      <c r="C3896" s="47" t="s">
        <v>120</v>
      </c>
      <c r="D3896" s="16"/>
      <c r="E3896" s="16"/>
      <c r="F3896" s="16">
        <v>0</v>
      </c>
      <c r="G3896" s="1">
        <f>F3886</f>
        <v>0</v>
      </c>
      <c r="H3896" s="16">
        <f>G3896-D3787-D3788-D3790</f>
        <v>-2016.35</v>
      </c>
      <c r="I3896" s="4"/>
      <c r="J3896" s="14"/>
      <c r="K3896" s="53">
        <f>A3845</f>
        <v>45370</v>
      </c>
      <c r="L3896" s="3">
        <f>D3845+D3846-E3850+D3847-E3847+D3850-E3845+B3848</f>
        <v>28074.55</v>
      </c>
      <c r="M3896" s="3"/>
      <c r="N3896" s="3"/>
      <c r="O3896" s="16"/>
      <c r="P3896" s="18"/>
      <c r="Q3896" s="14"/>
      <c r="R3896" s="18"/>
      <c r="S3896" s="16"/>
      <c r="T3896" s="18">
        <f t="shared" si="1055"/>
        <v>49692.479999999989</v>
      </c>
      <c r="U3896" s="15"/>
    </row>
    <row r="3897" spans="1:21" ht="16.8" customHeight="1" x14ac:dyDescent="0.35">
      <c r="A3897" s="15"/>
      <c r="B3897" s="15"/>
      <c r="C3897" s="15" t="s">
        <v>121</v>
      </c>
      <c r="D3897" s="16"/>
      <c r="E3897" s="16">
        <v>0</v>
      </c>
      <c r="F3897" s="16">
        <v>0</v>
      </c>
      <c r="G3897" s="16">
        <v>0</v>
      </c>
      <c r="H3897" s="16"/>
      <c r="I3897" s="4"/>
      <c r="J3897" s="14"/>
      <c r="K3897" s="17"/>
      <c r="L3897" s="16"/>
      <c r="M3897" s="16"/>
      <c r="N3897" s="16"/>
      <c r="O3897" s="16"/>
      <c r="P3897" s="18"/>
      <c r="Q3897" s="14"/>
      <c r="R3897" s="18"/>
      <c r="S3897" s="16">
        <f>G3897</f>
        <v>0</v>
      </c>
      <c r="T3897" s="18">
        <f t="shared" si="1055"/>
        <v>49692.479999999989</v>
      </c>
      <c r="U3897" s="15" t="str">
        <f>C3897</f>
        <v>Spese manutenzione auto</v>
      </c>
    </row>
    <row r="3898" spans="1:21" ht="16.8" customHeight="1" x14ac:dyDescent="0.35">
      <c r="A3898" s="15"/>
      <c r="B3898" s="15"/>
      <c r="C3898" s="15" t="s">
        <v>122</v>
      </c>
      <c r="D3898" s="16">
        <v>0</v>
      </c>
      <c r="E3898" s="16"/>
      <c r="F3898" s="16">
        <v>0</v>
      </c>
      <c r="G3898" s="16">
        <v>0</v>
      </c>
      <c r="H3898" s="16"/>
      <c r="I3898" s="4"/>
      <c r="J3898" s="14"/>
      <c r="K3898" s="17"/>
      <c r="L3898" s="16">
        <v>0</v>
      </c>
      <c r="M3898" s="16"/>
      <c r="N3898" s="16"/>
      <c r="O3898" s="16"/>
      <c r="P3898" s="18"/>
      <c r="Q3898" s="14"/>
      <c r="R3898" s="18"/>
      <c r="S3898" s="16">
        <v>0</v>
      </c>
      <c r="T3898" s="18">
        <f t="shared" si="1055"/>
        <v>49692.479999999989</v>
      </c>
      <c r="U3898" s="15" t="str">
        <f>C3898</f>
        <v>Spese alberghi etc</v>
      </c>
    </row>
    <row r="3899" spans="1:21" ht="16.8" customHeight="1" x14ac:dyDescent="0.35">
      <c r="A3899" s="15"/>
      <c r="B3899" s="15"/>
      <c r="C3899" s="15"/>
      <c r="D3899" s="16">
        <f>SUM(G3897:G3899)</f>
        <v>0</v>
      </c>
      <c r="E3899" s="16">
        <v>0</v>
      </c>
      <c r="F3899" s="16"/>
      <c r="G3899" s="16">
        <v>0</v>
      </c>
      <c r="H3899" s="16"/>
      <c r="I3899" s="4"/>
      <c r="J3899" s="14"/>
      <c r="K3899" s="6" t="s">
        <v>123</v>
      </c>
      <c r="L3899" s="3">
        <f>SUM(L3879:L3893)+N3878+L3895+L3896</f>
        <v>84875.439999999988</v>
      </c>
      <c r="M3899" s="3">
        <f>SUM(O3848:O3867)+N3877</f>
        <v>68375.59</v>
      </c>
      <c r="N3899" s="16"/>
      <c r="O3899" s="16"/>
      <c r="P3899" s="18"/>
      <c r="Q3899" s="14"/>
      <c r="R3899" s="18"/>
      <c r="S3899" s="16">
        <v>0</v>
      </c>
      <c r="T3899" s="18">
        <f t="shared" si="1055"/>
        <v>49692.479999999989</v>
      </c>
      <c r="U3899" s="15"/>
    </row>
    <row r="3900" spans="1:21" ht="16.8" customHeight="1" x14ac:dyDescent="0.35">
      <c r="A3900" s="15"/>
      <c r="B3900" s="15"/>
      <c r="C3900" s="64" t="s">
        <v>146</v>
      </c>
      <c r="D3900" s="16"/>
      <c r="E3900" s="16">
        <v>0</v>
      </c>
      <c r="F3900" s="16"/>
      <c r="G3900" s="16">
        <v>0</v>
      </c>
      <c r="H3900" s="16">
        <v>0</v>
      </c>
      <c r="I3900" s="84">
        <f>I3902-I3851</f>
        <v>-21378.070000000003</v>
      </c>
      <c r="J3900" s="14"/>
      <c r="K3900" s="6" t="s">
        <v>124</v>
      </c>
      <c r="L3900" s="3">
        <f>L3899-M3899</f>
        <v>16499.849999999991</v>
      </c>
      <c r="M3900" s="16"/>
      <c r="N3900" s="16"/>
      <c r="O3900" s="16"/>
      <c r="P3900" s="18"/>
      <c r="Q3900" s="14"/>
      <c r="R3900" s="18"/>
      <c r="S3900" s="16">
        <v>0</v>
      </c>
      <c r="T3900" s="18">
        <f t="shared" si="1055"/>
        <v>49692.479999999989</v>
      </c>
      <c r="U3900" s="15"/>
    </row>
    <row r="3901" spans="1:21" ht="16.8" customHeight="1" x14ac:dyDescent="0.35">
      <c r="A3901" s="15"/>
      <c r="B3901" s="15"/>
      <c r="C3901" s="64" t="s">
        <v>148</v>
      </c>
      <c r="D3901" s="16"/>
      <c r="E3901" s="16"/>
      <c r="F3901" s="16"/>
      <c r="G3901" s="16">
        <v>0</v>
      </c>
      <c r="H3901" s="16">
        <v>0</v>
      </c>
      <c r="I3901" s="4"/>
      <c r="J3901" s="14"/>
      <c r="K3901" s="6" t="s">
        <v>35</v>
      </c>
      <c r="L3901" s="55">
        <f>D3902+E3902+A3902+B3902+B3849</f>
        <v>112296.09000000001</v>
      </c>
      <c r="M3901" s="16"/>
      <c r="N3901" s="16"/>
      <c r="O3901" s="56"/>
      <c r="P3901" s="18"/>
      <c r="Q3901" s="14"/>
      <c r="R3901" s="18"/>
      <c r="S3901" s="16">
        <v>0</v>
      </c>
      <c r="T3901" s="18">
        <f t="shared" si="1055"/>
        <v>49692.479999999989</v>
      </c>
      <c r="U3901" s="15"/>
    </row>
    <row r="3902" spans="1:21" ht="16.8" customHeight="1" x14ac:dyDescent="0.35">
      <c r="A3902" s="92">
        <f>D3847-D3849+A3841-E3847-G3901</f>
        <v>42433.98</v>
      </c>
      <c r="B3902" s="44">
        <f>D3850-D3852+B3841</f>
        <v>1361.5700000000006</v>
      </c>
      <c r="C3902" s="57" t="s">
        <v>127</v>
      </c>
      <c r="D3902" s="44">
        <f>D3845-D3848-E3845+D3841</f>
        <v>68360.290000000008</v>
      </c>
      <c r="E3902" s="44">
        <f>D3846-D3851+E3841</f>
        <v>65.27000000000001</v>
      </c>
      <c r="F3902" s="72">
        <f>D3848+D3849+D3851+F3841-E3849</f>
        <v>13195.57</v>
      </c>
      <c r="G3902" s="81">
        <f>D3848+D3849-E3849+D3851+G3841</f>
        <v>13195.57</v>
      </c>
      <c r="H3902" s="44">
        <f>G3896+G3895+H3841</f>
        <v>31499.010000000002</v>
      </c>
      <c r="I3902" s="79">
        <f>G3902-H3902</f>
        <v>-18303.440000000002</v>
      </c>
      <c r="J3902" s="58"/>
      <c r="K3902" s="6" t="s">
        <v>128</v>
      </c>
      <c r="L3902" s="3">
        <f>L3900-L3901</f>
        <v>-95796.24000000002</v>
      </c>
      <c r="M3902" s="27" t="s">
        <v>168</v>
      </c>
      <c r="N3902" s="27">
        <f>O3902-L3901</f>
        <v>-85491.98000000001</v>
      </c>
      <c r="O3902" s="44">
        <f>Z3902+AU3902+N3878+SUM(L3881:L3892)+SUM(N3882:N3892)+L3896-D3848-D3851-D3847+E3849</f>
        <v>26804.109999999997</v>
      </c>
      <c r="P3902" s="18"/>
      <c r="Q3902" s="58"/>
      <c r="R3902" s="59"/>
      <c r="S3902" s="44"/>
      <c r="T3902" s="59">
        <f t="shared" si="1055"/>
        <v>49692.479999999989</v>
      </c>
      <c r="U3902" s="57"/>
    </row>
    <row r="3905" spans="1:21" ht="16.8" customHeight="1" x14ac:dyDescent="0.35">
      <c r="A3905" s="2" t="s">
        <v>0</v>
      </c>
      <c r="B3905" s="2"/>
      <c r="C3905" s="2" t="s">
        <v>2</v>
      </c>
      <c r="D3905" s="3" t="s">
        <v>3</v>
      </c>
      <c r="E3905" s="3" t="s">
        <v>4</v>
      </c>
      <c r="F3905" s="3" t="s">
        <v>5</v>
      </c>
      <c r="G3905" s="3" t="s">
        <v>6</v>
      </c>
      <c r="H3905" s="102" t="s">
        <v>24</v>
      </c>
      <c r="I3905" s="76"/>
      <c r="J3905" s="5" t="s">
        <v>0</v>
      </c>
      <c r="K3905" s="6" t="s">
        <v>2</v>
      </c>
      <c r="L3905" s="3" t="s">
        <v>8</v>
      </c>
      <c r="M3905" s="3" t="s">
        <v>9</v>
      </c>
      <c r="N3905" s="3" t="s">
        <v>10</v>
      </c>
      <c r="O3905" s="3" t="s">
        <v>11</v>
      </c>
      <c r="P3905" s="3" t="s">
        <v>12</v>
      </c>
      <c r="Q3905" s="5" t="s">
        <v>0</v>
      </c>
      <c r="R3905" s="3" t="s">
        <v>8</v>
      </c>
      <c r="S3905" s="3" t="s">
        <v>9</v>
      </c>
      <c r="T3905" s="3" t="s">
        <v>13</v>
      </c>
      <c r="U3905" s="2" t="s">
        <v>14</v>
      </c>
    </row>
    <row r="3906" spans="1:21" ht="16.8" customHeight="1" x14ac:dyDescent="0.35">
      <c r="A3906" s="14">
        <v>45371</v>
      </c>
      <c r="B3906" s="15" t="s">
        <v>173</v>
      </c>
      <c r="C3906" s="15" t="s">
        <v>174</v>
      </c>
      <c r="D3906" s="16">
        <v>8635.7900000000009</v>
      </c>
      <c r="E3906" s="16">
        <v>0</v>
      </c>
      <c r="F3906" s="16"/>
      <c r="G3906" s="16"/>
      <c r="H3906" s="103"/>
      <c r="I3906" s="4"/>
      <c r="J3906" s="14">
        <f>A3906</f>
        <v>45371</v>
      </c>
      <c r="K3906" s="17" t="s">
        <v>24</v>
      </c>
      <c r="L3906" s="16">
        <f>D3909+D3912+D3910+D3913</f>
        <v>2920.0800000000004</v>
      </c>
      <c r="M3906" s="16"/>
      <c r="N3906" s="82">
        <f>L3906+L3907-M3907</f>
        <v>2920.0800000000004</v>
      </c>
      <c r="O3906" s="80">
        <f>D3909+D3912+D3910-E3910-E3909+O3845</f>
        <v>19609.27</v>
      </c>
      <c r="P3906" s="18"/>
      <c r="Q3906" s="14">
        <f>J3906</f>
        <v>45371</v>
      </c>
      <c r="R3906" s="18"/>
      <c r="S3906" s="16"/>
      <c r="T3906" s="18">
        <f>T3902</f>
        <v>49692.479999999989</v>
      </c>
      <c r="U3906" s="15"/>
    </row>
    <row r="3907" spans="1:21" ht="16.8" customHeight="1" x14ac:dyDescent="0.35">
      <c r="A3907" s="15"/>
      <c r="B3907" s="15"/>
      <c r="C3907" s="15" t="s">
        <v>176</v>
      </c>
      <c r="D3907" s="16">
        <v>0</v>
      </c>
      <c r="E3907" s="16"/>
      <c r="F3907" s="16"/>
      <c r="G3907" s="16"/>
      <c r="H3907" s="103" t="s">
        <v>34</v>
      </c>
      <c r="I3907" s="4"/>
      <c r="J3907" s="14"/>
      <c r="K3907" s="17" t="s">
        <v>30</v>
      </c>
      <c r="L3907" s="16">
        <v>0</v>
      </c>
      <c r="M3907" s="16">
        <f>E3910</f>
        <v>0</v>
      </c>
      <c r="N3907" s="16"/>
      <c r="O3907" s="16"/>
      <c r="P3907" s="18"/>
      <c r="Q3907" s="14"/>
      <c r="R3907" s="18"/>
      <c r="S3907" s="16"/>
      <c r="T3907" s="18">
        <f t="shared" ref="T3907:T3938" si="1056">(R3907-S3907)+T3906</f>
        <v>49692.479999999989</v>
      </c>
      <c r="U3907" s="15"/>
    </row>
    <row r="3908" spans="1:21" ht="16.8" customHeight="1" x14ac:dyDescent="0.35">
      <c r="A3908" s="15"/>
      <c r="B3908" s="15"/>
      <c r="C3908" s="15" t="s">
        <v>177</v>
      </c>
      <c r="D3908" s="16">
        <v>8703</v>
      </c>
      <c r="E3908" s="16">
        <v>265.5</v>
      </c>
      <c r="F3908" s="16"/>
      <c r="G3908" s="16"/>
      <c r="H3908" s="103">
        <f>D3909+H3847</f>
        <v>9089.0299999999988</v>
      </c>
      <c r="I3908" s="4"/>
      <c r="J3908" s="14"/>
      <c r="K3908" s="17" t="s">
        <v>35</v>
      </c>
      <c r="L3908" s="16">
        <f>D3906+D3907+D3908+D3911-D3909-D3910-D3912-D3913-E3908-E3906+B3909</f>
        <v>14793.210000000001</v>
      </c>
      <c r="M3908" s="16">
        <v>0</v>
      </c>
      <c r="N3908" s="16"/>
      <c r="O3908" s="16">
        <v>0</v>
      </c>
      <c r="P3908" s="18"/>
      <c r="Q3908" s="14"/>
      <c r="R3908" s="18"/>
      <c r="S3908" s="16"/>
      <c r="T3908" s="18">
        <f t="shared" si="1056"/>
        <v>49692.479999999989</v>
      </c>
      <c r="U3908" s="15"/>
    </row>
    <row r="3909" spans="1:21" ht="16.8" customHeight="1" x14ac:dyDescent="0.35">
      <c r="A3909" s="15"/>
      <c r="B3909" s="15">
        <v>0</v>
      </c>
      <c r="C3909" s="15" t="s">
        <v>178</v>
      </c>
      <c r="D3909" s="16">
        <v>1395.54</v>
      </c>
      <c r="E3909" s="16"/>
      <c r="F3909" s="16"/>
      <c r="G3909" s="16"/>
      <c r="H3909" s="103" t="s">
        <v>40</v>
      </c>
      <c r="I3909" s="4"/>
      <c r="J3909" s="14"/>
      <c r="K3909" s="17" t="str">
        <f>C3948</f>
        <v>TASSE</v>
      </c>
      <c r="L3909" s="16"/>
      <c r="M3909" s="16">
        <f>10*(L3906+L3907-M3907)/100</f>
        <v>292.00800000000004</v>
      </c>
      <c r="N3909" s="16">
        <f>G3948</f>
        <v>0</v>
      </c>
      <c r="O3909" s="16">
        <f t="shared" ref="O3909:O3928" si="1057">O3848+M3909-N3909</f>
        <v>20892.910000000003</v>
      </c>
      <c r="P3909" s="18">
        <f t="shared" ref="P3909:P3928" si="1058">P3848+M3909</f>
        <v>2024.0100000000002</v>
      </c>
      <c r="Q3909" s="14"/>
      <c r="R3909" s="18"/>
      <c r="S3909" s="16"/>
      <c r="T3909" s="18">
        <f t="shared" si="1056"/>
        <v>49692.479999999989</v>
      </c>
      <c r="U3909" s="15"/>
    </row>
    <row r="3910" spans="1:21" ht="16.8" customHeight="1" x14ac:dyDescent="0.35">
      <c r="A3910" s="15"/>
      <c r="B3910" s="16">
        <f>B3909+B3849</f>
        <v>74.98</v>
      </c>
      <c r="C3910" s="15" t="s">
        <v>179</v>
      </c>
      <c r="D3910" s="16">
        <v>1359.64</v>
      </c>
      <c r="E3910" s="16">
        <v>0</v>
      </c>
      <c r="F3910" s="16"/>
      <c r="G3910" s="16"/>
      <c r="H3910" s="103">
        <f>D3910+H3849</f>
        <v>10471.209999999999</v>
      </c>
      <c r="I3910" s="4"/>
      <c r="J3910" s="14"/>
      <c r="K3910" s="17" t="str">
        <f>C3918</f>
        <v>TOT. PAG. PRODUTTORI</v>
      </c>
      <c r="L3910" s="16"/>
      <c r="M3910" s="16">
        <f>8.37*(L3906+L3907-M3907)/100</f>
        <v>244.41069600000003</v>
      </c>
      <c r="N3910" s="16">
        <f>D3918</f>
        <v>0</v>
      </c>
      <c r="O3910" s="16">
        <f t="shared" si="1057"/>
        <v>-19773.233630000002</v>
      </c>
      <c r="P3910" s="18">
        <f t="shared" si="1058"/>
        <v>1694.0963700000002</v>
      </c>
      <c r="Q3910" s="14"/>
      <c r="R3910" s="18"/>
      <c r="S3910" s="16"/>
      <c r="T3910" s="18">
        <f t="shared" si="1056"/>
        <v>49692.479999999989</v>
      </c>
      <c r="U3910" s="15"/>
    </row>
    <row r="3911" spans="1:21" ht="16.8" customHeight="1" x14ac:dyDescent="0.35">
      <c r="A3911" s="15"/>
      <c r="B3911" s="15"/>
      <c r="C3911" s="15" t="s">
        <v>180</v>
      </c>
      <c r="D3911" s="16">
        <v>640</v>
      </c>
      <c r="E3911" s="16">
        <v>0</v>
      </c>
      <c r="F3911" s="16"/>
      <c r="G3911" s="16"/>
      <c r="H3911" s="103" t="s">
        <v>44</v>
      </c>
      <c r="I3911" s="77" t="s">
        <v>181</v>
      </c>
      <c r="J3911" s="14"/>
      <c r="K3911" s="15" t="str">
        <f>C3935</f>
        <v>TOT. PAG. IMPIEGATE</v>
      </c>
      <c r="L3911" s="16"/>
      <c r="M3911" s="16">
        <f>15.35*(L3906+L3907-M3907)/100</f>
        <v>448.23228</v>
      </c>
      <c r="N3911" s="16">
        <f>D3935</f>
        <v>0</v>
      </c>
      <c r="O3911" s="16">
        <f t="shared" si="1057"/>
        <v>-3617.1346500000004</v>
      </c>
      <c r="P3911" s="18">
        <f t="shared" si="1058"/>
        <v>3106.8553500000003</v>
      </c>
      <c r="Q3911" s="14"/>
      <c r="R3911" s="18"/>
      <c r="S3911" s="16"/>
      <c r="T3911" s="18">
        <f t="shared" si="1056"/>
        <v>49692.479999999989</v>
      </c>
      <c r="U3911" s="15"/>
    </row>
    <row r="3912" spans="1:21" ht="16.8" customHeight="1" x14ac:dyDescent="0.35">
      <c r="A3912" s="15"/>
      <c r="B3912" s="15" t="s">
        <v>42</v>
      </c>
      <c r="C3912" s="15" t="s">
        <v>182</v>
      </c>
      <c r="D3912" s="16">
        <v>0</v>
      </c>
      <c r="E3912" s="16"/>
      <c r="F3912" s="16"/>
      <c r="G3912" s="16"/>
      <c r="H3912" s="103">
        <f>D3912+H3851</f>
        <v>23.73</v>
      </c>
      <c r="I3912" s="78">
        <f>D3909+D3910-E3910+D3912</f>
        <v>2755.1800000000003</v>
      </c>
      <c r="J3912" s="14"/>
      <c r="K3912" s="15" t="s">
        <v>45</v>
      </c>
      <c r="L3912" s="16"/>
      <c r="M3912" s="16">
        <f>2.6*(L3906+L3907-M3907)/100</f>
        <v>75.922080000000008</v>
      </c>
      <c r="N3912" s="16">
        <f>D3923</f>
        <v>0</v>
      </c>
      <c r="O3912" s="16">
        <f t="shared" si="1057"/>
        <v>5517.4426000000003</v>
      </c>
      <c r="P3912" s="18">
        <f t="shared" si="1058"/>
        <v>526.24260000000004</v>
      </c>
      <c r="Q3912" s="14"/>
      <c r="R3912" s="18"/>
      <c r="S3912" s="16"/>
      <c r="T3912" s="18">
        <f t="shared" si="1056"/>
        <v>49692.479999999989</v>
      </c>
      <c r="U3912" s="15"/>
    </row>
    <row r="3913" spans="1:21" ht="16.8" customHeight="1" x14ac:dyDescent="0.35">
      <c r="A3913" s="15"/>
      <c r="B3913" s="15"/>
      <c r="C3913" s="15" t="s">
        <v>183</v>
      </c>
      <c r="D3913" s="16">
        <v>164.9</v>
      </c>
      <c r="E3913" s="16"/>
      <c r="F3913" s="16"/>
      <c r="G3913" s="16">
        <v>0</v>
      </c>
      <c r="H3913" s="103" t="s">
        <v>49</v>
      </c>
      <c r="I3913" s="4"/>
      <c r="J3913" s="14"/>
      <c r="K3913" s="15" t="s">
        <v>47</v>
      </c>
      <c r="L3913" s="16"/>
      <c r="M3913" s="16">
        <f>2.6*(L3906+L3907-M3907)/100</f>
        <v>75.922080000000008</v>
      </c>
      <c r="N3913" s="16">
        <f>G3924+H3924</f>
        <v>60.73</v>
      </c>
      <c r="O3913" s="16">
        <f t="shared" si="1057"/>
        <v>5280.1726000000008</v>
      </c>
      <c r="P3913" s="18">
        <f t="shared" si="1058"/>
        <v>526.24260000000004</v>
      </c>
      <c r="Q3913" s="14"/>
      <c r="R3913" s="18"/>
      <c r="S3913" s="16">
        <f>G3913</f>
        <v>0</v>
      </c>
      <c r="T3913" s="18">
        <f t="shared" si="1056"/>
        <v>49692.479999999989</v>
      </c>
      <c r="U3913" s="15" t="str">
        <f>C3913</f>
        <v>Provvigioni TUTELA LEGALE</v>
      </c>
    </row>
    <row r="3914" spans="1:21" ht="16.8" customHeight="1" x14ac:dyDescent="0.35">
      <c r="A3914" s="15"/>
      <c r="B3914" s="15"/>
      <c r="C3914" s="15" t="s">
        <v>184</v>
      </c>
      <c r="D3914" s="16"/>
      <c r="E3914" s="16"/>
      <c r="F3914" s="16"/>
      <c r="G3914" s="16">
        <v>0</v>
      </c>
      <c r="H3914" s="103">
        <f>D3913+H3853</f>
        <v>630.83000000000004</v>
      </c>
      <c r="I3914" s="4"/>
      <c r="J3914" s="14"/>
      <c r="K3914" s="15" t="s">
        <v>50</v>
      </c>
      <c r="L3914" s="16"/>
      <c r="M3914" s="16">
        <f>0.46*(L3906+L3907-M3907)/100</f>
        <v>13.432368000000002</v>
      </c>
      <c r="N3914" s="16">
        <f>G3928</f>
        <v>0</v>
      </c>
      <c r="O3914" s="16">
        <f t="shared" si="1057"/>
        <v>976.16445999999996</v>
      </c>
      <c r="P3914" s="18">
        <f t="shared" si="1058"/>
        <v>93.104460000000003</v>
      </c>
      <c r="Q3914" s="14"/>
      <c r="R3914" s="18"/>
      <c r="S3914" s="16">
        <f>G3914</f>
        <v>0</v>
      </c>
      <c r="T3914" s="18">
        <f t="shared" si="1056"/>
        <v>49692.479999999989</v>
      </c>
      <c r="U3914" s="15" t="str">
        <f>C3914</f>
        <v xml:space="preserve">PAG. PROVV. SILVIO CATTANEO MESE DI </v>
      </c>
    </row>
    <row r="3915" spans="1:21" ht="16.8" customHeight="1" x14ac:dyDescent="0.35">
      <c r="A3915" s="15"/>
      <c r="B3915" s="15"/>
      <c r="C3915" s="15" t="s">
        <v>185</v>
      </c>
      <c r="D3915" s="16"/>
      <c r="E3915" s="16"/>
      <c r="F3915" s="16"/>
      <c r="G3915" s="16">
        <v>0</v>
      </c>
      <c r="H3915" s="103"/>
      <c r="I3915" s="4"/>
      <c r="J3915" s="14"/>
      <c r="K3915" s="15" t="s">
        <v>52</v>
      </c>
      <c r="L3915" s="16"/>
      <c r="M3915" s="16">
        <f>0.28*(L3906+L3907-M3907)/100</f>
        <v>8.1762240000000013</v>
      </c>
      <c r="N3915" s="16">
        <f>D3938</f>
        <v>0</v>
      </c>
      <c r="O3915" s="16">
        <f t="shared" si="1057"/>
        <v>594.18227999999999</v>
      </c>
      <c r="P3915" s="18">
        <f t="shared" si="1058"/>
        <v>56.672280000000001</v>
      </c>
      <c r="Q3915" s="14"/>
      <c r="R3915" s="18"/>
      <c r="S3915" s="16">
        <f>G3915</f>
        <v>0</v>
      </c>
      <c r="T3915" s="18">
        <f t="shared" si="1056"/>
        <v>49692.479999999989</v>
      </c>
      <c r="U3915" s="15" t="str">
        <f>C3915</f>
        <v>PAG. PROVV. AMICONE RENZO MESE DI</v>
      </c>
    </row>
    <row r="3916" spans="1:21" ht="16.8" customHeight="1" x14ac:dyDescent="0.35">
      <c r="A3916" s="15"/>
      <c r="B3916" s="15"/>
      <c r="C3916" s="15" t="s">
        <v>186</v>
      </c>
      <c r="D3916" s="16"/>
      <c r="E3916" s="16"/>
      <c r="F3916" s="16"/>
      <c r="G3916" s="16">
        <v>0</v>
      </c>
      <c r="H3916" s="103"/>
      <c r="I3916" s="4"/>
      <c r="J3916" s="14"/>
      <c r="K3916" s="15" t="str">
        <f>C3926</f>
        <v>Materiale pulizia</v>
      </c>
      <c r="L3916" s="16"/>
      <c r="M3916" s="16">
        <f>0.28*(L3906+L3907-M3907)/100</f>
        <v>8.1762240000000013</v>
      </c>
      <c r="N3916" s="16">
        <f>G3926</f>
        <v>0</v>
      </c>
      <c r="O3916" s="16">
        <f t="shared" si="1057"/>
        <v>594.18227999999999</v>
      </c>
      <c r="P3916" s="18">
        <f t="shared" si="1058"/>
        <v>56.672280000000001</v>
      </c>
      <c r="Q3916" s="14"/>
      <c r="R3916" s="18"/>
      <c r="S3916" s="16">
        <f>G3916</f>
        <v>0</v>
      </c>
      <c r="T3916" s="18">
        <f t="shared" si="1056"/>
        <v>49692.479999999989</v>
      </c>
      <c r="U3916" s="15" t="str">
        <f>C3916</f>
        <v>PAG. PROVV. VINCENZO  DI VITO</v>
      </c>
    </row>
    <row r="3917" spans="1:21" ht="16.8" customHeight="1" x14ac:dyDescent="0.35">
      <c r="A3917" s="15"/>
      <c r="B3917" s="15"/>
      <c r="C3917" s="15" t="s">
        <v>187</v>
      </c>
      <c r="D3917" s="16"/>
      <c r="E3917" s="16"/>
      <c r="F3917" s="16"/>
      <c r="G3917" s="16">
        <v>0</v>
      </c>
      <c r="H3917" s="16"/>
      <c r="I3917" s="4"/>
      <c r="J3917" s="14"/>
      <c r="K3917" s="15" t="str">
        <f>C3929</f>
        <v>Pubblicità</v>
      </c>
      <c r="L3917" s="16"/>
      <c r="M3917" s="16">
        <f>0.28*(L3906+L3907-M3907)/100</f>
        <v>8.1762240000000013</v>
      </c>
      <c r="N3917" s="16">
        <f>G3929</f>
        <v>0</v>
      </c>
      <c r="O3917" s="16">
        <f t="shared" si="1057"/>
        <v>594.18227999999999</v>
      </c>
      <c r="P3917" s="18">
        <f t="shared" si="1058"/>
        <v>56.672280000000001</v>
      </c>
      <c r="Q3917" s="14"/>
      <c r="R3917" s="18"/>
      <c r="S3917" s="16">
        <f>G3917</f>
        <v>0</v>
      </c>
      <c r="T3917" s="18">
        <f t="shared" si="1056"/>
        <v>49692.479999999989</v>
      </c>
      <c r="U3917" s="15" t="str">
        <f>C3917</f>
        <v>PAG. PROVV. FRANCESCOMARCHESOLI</v>
      </c>
    </row>
    <row r="3918" spans="1:21" ht="16.8" customHeight="1" x14ac:dyDescent="0.35">
      <c r="A3918" s="15"/>
      <c r="B3918" s="15"/>
      <c r="C3918" s="15" t="s">
        <v>55</v>
      </c>
      <c r="D3918" s="16">
        <f>SUM(G3910:G3917)+E3913+E3914+E3915+E3916+E3917</f>
        <v>0</v>
      </c>
      <c r="E3918" s="16"/>
      <c r="F3918" s="16"/>
      <c r="G3918" s="16"/>
      <c r="H3918" s="16"/>
      <c r="I3918" s="4"/>
      <c r="J3918" s="14"/>
      <c r="K3918" s="15" t="str">
        <f>C3939</f>
        <v xml:space="preserve">PAG. BOLLETTA ENEL  </v>
      </c>
      <c r="L3918" s="16"/>
      <c r="M3918" s="16">
        <f>0.46*(L3906+L3907-M3907)/100</f>
        <v>13.432368000000002</v>
      </c>
      <c r="N3918" s="16">
        <f>G3939</f>
        <v>0</v>
      </c>
      <c r="O3918" s="16">
        <f t="shared" si="1057"/>
        <v>976.16445999999996</v>
      </c>
      <c r="P3918" s="18">
        <f t="shared" si="1058"/>
        <v>93.104460000000003</v>
      </c>
      <c r="Q3918" s="14"/>
      <c r="R3918" s="18"/>
      <c r="S3918" s="16">
        <v>0</v>
      </c>
      <c r="T3918" s="18">
        <f t="shared" si="1056"/>
        <v>49692.479999999989</v>
      </c>
      <c r="U3918" s="15"/>
    </row>
    <row r="3919" spans="1:21" ht="16.8" customHeight="1" x14ac:dyDescent="0.35">
      <c r="A3919" s="15"/>
      <c r="B3919" s="15"/>
      <c r="C3919" s="15" t="s">
        <v>56</v>
      </c>
      <c r="D3919" s="16"/>
      <c r="E3919" s="16"/>
      <c r="F3919" s="16"/>
      <c r="G3919" s="16"/>
      <c r="H3919" s="16">
        <f>SUM(H3906:H3918)</f>
        <v>20214.8</v>
      </c>
      <c r="I3919" s="4"/>
      <c r="J3919" s="14"/>
      <c r="K3919" s="15" t="s">
        <v>188</v>
      </c>
      <c r="L3919" s="16"/>
      <c r="M3919" s="16">
        <f>14.4*(L3906+L3907-M3907)/100</f>
        <v>420.49152000000009</v>
      </c>
      <c r="N3919" s="16">
        <f>G3940</f>
        <v>0</v>
      </c>
      <c r="O3919" s="16">
        <f t="shared" si="1057"/>
        <v>8402.8043999999991</v>
      </c>
      <c r="P3919" s="18">
        <f t="shared" si="1058"/>
        <v>2914.5744000000004</v>
      </c>
      <c r="Q3919" s="14"/>
      <c r="R3919" s="18"/>
      <c r="S3919" s="16">
        <v>0</v>
      </c>
      <c r="T3919" s="18">
        <f t="shared" si="1056"/>
        <v>49692.479999999989</v>
      </c>
      <c r="U3919" s="15"/>
    </row>
    <row r="3920" spans="1:21" ht="16.8" customHeight="1" x14ac:dyDescent="0.35">
      <c r="A3920" s="15"/>
      <c r="B3920" s="15"/>
      <c r="C3920" s="15" t="s">
        <v>57</v>
      </c>
      <c r="D3920" s="16">
        <f>E3919+G3919</f>
        <v>0</v>
      </c>
      <c r="E3920" s="16"/>
      <c r="F3920" s="16"/>
      <c r="G3920" s="16"/>
      <c r="H3920" s="16"/>
      <c r="I3920" s="4"/>
      <c r="J3920" s="14"/>
      <c r="K3920" s="15" t="str">
        <f>C3941</f>
        <v>Spese condominiali</v>
      </c>
      <c r="L3920" s="16">
        <f>D3929</f>
        <v>0</v>
      </c>
      <c r="M3920" s="16">
        <f>1.4*(L3906+L3907-M3907)/100</f>
        <v>40.881120000000003</v>
      </c>
      <c r="N3920" s="16">
        <f>G3941</f>
        <v>0</v>
      </c>
      <c r="O3920" s="16">
        <f t="shared" si="1057"/>
        <v>2398.7514000000001</v>
      </c>
      <c r="P3920" s="18">
        <f t="shared" si="1058"/>
        <v>283.3614</v>
      </c>
      <c r="Q3920" s="14"/>
      <c r="R3920" s="18"/>
      <c r="S3920" s="16">
        <v>0</v>
      </c>
      <c r="T3920" s="18">
        <f t="shared" si="1056"/>
        <v>49692.479999999989</v>
      </c>
      <c r="U3920" s="15"/>
    </row>
    <row r="3921" spans="1:21" ht="16.8" customHeight="1" x14ac:dyDescent="0.35">
      <c r="A3921" s="15"/>
      <c r="B3921" s="15"/>
      <c r="C3921" s="15" t="s">
        <v>58</v>
      </c>
      <c r="D3921" s="16"/>
      <c r="E3921" s="16"/>
      <c r="F3921" s="16"/>
      <c r="G3921" s="16">
        <v>0</v>
      </c>
      <c r="H3921" s="16"/>
      <c r="I3921" s="4"/>
      <c r="J3921" s="14"/>
      <c r="K3921" s="15" t="str">
        <f>C3943</f>
        <v xml:space="preserve">RIVALSA </v>
      </c>
      <c r="L3921" s="16"/>
      <c r="M3921" s="16">
        <f>0*(L3906+L3907-M3907)/100</f>
        <v>0</v>
      </c>
      <c r="N3921" s="16">
        <f>G3943</f>
        <v>0</v>
      </c>
      <c r="O3921" s="16">
        <f t="shared" si="1057"/>
        <v>0</v>
      </c>
      <c r="P3921" s="18">
        <f t="shared" si="1058"/>
        <v>0</v>
      </c>
      <c r="Q3921" s="14"/>
      <c r="R3921" s="18"/>
      <c r="S3921" s="16">
        <f t="shared" ref="S3921:S3928" si="1059">G3921</f>
        <v>0</v>
      </c>
      <c r="T3921" s="18">
        <f t="shared" si="1056"/>
        <v>49692.479999999989</v>
      </c>
      <c r="U3921" s="15" t="str">
        <f t="shared" ref="U3921:U3931" si="1060">C3921</f>
        <v xml:space="preserve">Francobolli    </v>
      </c>
    </row>
    <row r="3922" spans="1:21" ht="16.8" customHeight="1" x14ac:dyDescent="0.35">
      <c r="A3922" s="15"/>
      <c r="B3922" s="15"/>
      <c r="C3922" s="15" t="s">
        <v>143</v>
      </c>
      <c r="D3922" s="16"/>
      <c r="E3922" s="16"/>
      <c r="F3922" s="16"/>
      <c r="G3922" s="16">
        <v>0</v>
      </c>
      <c r="H3922" s="16"/>
      <c r="I3922" s="4"/>
      <c r="J3922" s="14"/>
      <c r="K3922" s="15" t="str">
        <f>C3944</f>
        <v>COMMERCIALISTA</v>
      </c>
      <c r="L3922" s="16"/>
      <c r="M3922" s="16">
        <f>1.86*(L3906+L3907-M3907)/100</f>
        <v>54.313488000000007</v>
      </c>
      <c r="N3922" s="16">
        <f>G3944</f>
        <v>0</v>
      </c>
      <c r="O3922" s="16">
        <f t="shared" si="1057"/>
        <v>1547.3158600000002</v>
      </c>
      <c r="P3922" s="18">
        <f t="shared" si="1058"/>
        <v>376.46586000000002</v>
      </c>
      <c r="Q3922" s="14"/>
      <c r="R3922" s="18"/>
      <c r="S3922" s="16">
        <f t="shared" si="1059"/>
        <v>0</v>
      </c>
      <c r="T3922" s="18">
        <f t="shared" si="1056"/>
        <v>49692.479999999989</v>
      </c>
      <c r="U3922" s="15" t="str">
        <f t="shared" si="1060"/>
        <v xml:space="preserve">PAG. FATT. SOMMESE PETROLI </v>
      </c>
    </row>
    <row r="3923" spans="1:21" ht="16.8" customHeight="1" x14ac:dyDescent="0.35">
      <c r="A3923" s="15"/>
      <c r="B3923" s="15"/>
      <c r="C3923" s="15" t="s">
        <v>60</v>
      </c>
      <c r="D3923" s="16">
        <f>SUM(G3922:G3923)</f>
        <v>0</v>
      </c>
      <c r="E3923" s="16">
        <v>0</v>
      </c>
      <c r="F3923" s="16"/>
      <c r="G3923" s="16">
        <v>0</v>
      </c>
      <c r="H3923" s="16"/>
      <c r="I3923" s="4"/>
      <c r="J3923" s="14"/>
      <c r="K3923" s="15" t="str">
        <f>C3945</f>
        <v>CASSA PREVIDENZA  AGENTI  + QUOTA GAA</v>
      </c>
      <c r="L3923" s="16">
        <v>0</v>
      </c>
      <c r="M3923" s="16">
        <f>0.7*(L3906+L3907-M3907)/100</f>
        <v>20.440560000000001</v>
      </c>
      <c r="N3923" s="16">
        <f>G3945</f>
        <v>0</v>
      </c>
      <c r="O3923" s="16">
        <f t="shared" si="1057"/>
        <v>1485.4607000000001</v>
      </c>
      <c r="P3923" s="18">
        <f t="shared" si="1058"/>
        <v>141.6807</v>
      </c>
      <c r="Q3923" s="14"/>
      <c r="R3923" s="18"/>
      <c r="S3923" s="16">
        <f t="shared" si="1059"/>
        <v>0</v>
      </c>
      <c r="T3923" s="18">
        <f t="shared" si="1056"/>
        <v>49692.479999999989</v>
      </c>
      <c r="U3923" s="15" t="str">
        <f t="shared" si="1060"/>
        <v>Benzina auto papa'</v>
      </c>
    </row>
    <row r="3924" spans="1:21" ht="16.8" customHeight="1" x14ac:dyDescent="0.35">
      <c r="A3924" s="15"/>
      <c r="B3924" s="15"/>
      <c r="C3924" s="28" t="s">
        <v>231</v>
      </c>
      <c r="D3924" s="16"/>
      <c r="E3924" s="16">
        <v>0</v>
      </c>
      <c r="F3924" s="16">
        <v>0</v>
      </c>
      <c r="G3924" s="16">
        <v>60.73</v>
      </c>
      <c r="H3924" s="27">
        <v>0</v>
      </c>
      <c r="I3924" s="4"/>
      <c r="J3924" s="14"/>
      <c r="K3924" s="15" t="str">
        <f>C3949</f>
        <v>PREL.  COMEPSNO DICMEBRE GABRIELA</v>
      </c>
      <c r="L3924" s="16">
        <v>0</v>
      </c>
      <c r="M3924" s="16">
        <f>18.82*(L3906+L3907-M3907)/100</f>
        <v>549.55905600000006</v>
      </c>
      <c r="N3924" s="16">
        <f>G3949</f>
        <v>1300</v>
      </c>
      <c r="O3924" s="16">
        <f t="shared" si="1057"/>
        <v>14271.736819999998</v>
      </c>
      <c r="P3924" s="18">
        <f t="shared" si="1058"/>
        <v>3809.1868200000004</v>
      </c>
      <c r="Q3924" s="14"/>
      <c r="R3924" s="18"/>
      <c r="S3924" s="16">
        <f t="shared" si="1059"/>
        <v>60.73</v>
      </c>
      <c r="T3924" s="18">
        <f t="shared" si="1056"/>
        <v>49631.749999999985</v>
      </c>
      <c r="U3924" s="15" t="str">
        <f t="shared" si="1060"/>
        <v>BPM 10223  BOLLO 2  + INT. 12,23 + COMM. 48,5</v>
      </c>
    </row>
    <row r="3925" spans="1:21" ht="16.8" customHeight="1" x14ac:dyDescent="0.35">
      <c r="A3925" s="15"/>
      <c r="B3925" s="15"/>
      <c r="C3925" s="15"/>
      <c r="D3925" s="16"/>
      <c r="E3925" s="16"/>
      <c r="F3925" s="16"/>
      <c r="G3925" s="16">
        <v>0</v>
      </c>
      <c r="H3925" s="27">
        <v>0</v>
      </c>
      <c r="I3925" s="4"/>
      <c r="J3925" s="14"/>
      <c r="K3925" s="15" t="str">
        <f>C3950</f>
        <v>PREL.  RIMB. SPESE DICEBRE GABRIELA</v>
      </c>
      <c r="L3925" s="16">
        <v>0</v>
      </c>
      <c r="M3925" s="16">
        <f>18.82*(L3906+L3907-M3907)/100</f>
        <v>549.55905600000006</v>
      </c>
      <c r="N3925" s="29">
        <f>G3950</f>
        <v>650</v>
      </c>
      <c r="O3925" s="16">
        <f t="shared" si="1057"/>
        <v>25937.706819999999</v>
      </c>
      <c r="P3925" s="18">
        <f t="shared" si="1058"/>
        <v>3809.1868200000004</v>
      </c>
      <c r="Q3925" s="14"/>
      <c r="R3925" s="18"/>
      <c r="S3925" s="16">
        <f t="shared" si="1059"/>
        <v>0</v>
      </c>
      <c r="T3925" s="18">
        <f t="shared" si="1056"/>
        <v>49631.749999999985</v>
      </c>
      <c r="U3925" s="15">
        <f t="shared" si="1060"/>
        <v>0</v>
      </c>
    </row>
    <row r="3926" spans="1:21" ht="16.8" customHeight="1" x14ac:dyDescent="0.35">
      <c r="A3926" s="15"/>
      <c r="B3926" s="15"/>
      <c r="C3926" s="28" t="s">
        <v>62</v>
      </c>
      <c r="D3926" s="16"/>
      <c r="E3926" s="16"/>
      <c r="F3926" s="16"/>
      <c r="G3926" s="16">
        <v>0</v>
      </c>
      <c r="H3926" s="16"/>
      <c r="I3926" s="4"/>
      <c r="J3926" s="14"/>
      <c r="K3926" s="15" t="str">
        <f>C3921</f>
        <v xml:space="preserve">Francobolli    </v>
      </c>
      <c r="L3926" s="16">
        <v>0</v>
      </c>
      <c r="M3926" s="16">
        <f>0.5*(L3906+L3907-M3907)/100</f>
        <v>14.600400000000002</v>
      </c>
      <c r="N3926" s="16">
        <f>G3921</f>
        <v>0</v>
      </c>
      <c r="O3926" s="16">
        <f t="shared" si="1057"/>
        <v>1061.0505000000001</v>
      </c>
      <c r="P3926" s="18">
        <f t="shared" si="1058"/>
        <v>101.20050000000001</v>
      </c>
      <c r="Q3926" s="14"/>
      <c r="R3926" s="18"/>
      <c r="S3926" s="16">
        <f t="shared" si="1059"/>
        <v>0</v>
      </c>
      <c r="T3926" s="18">
        <f t="shared" si="1056"/>
        <v>49631.749999999985</v>
      </c>
      <c r="U3926" s="15" t="str">
        <f t="shared" si="1060"/>
        <v>Materiale pulizia</v>
      </c>
    </row>
    <row r="3927" spans="1:21" ht="16.8" customHeight="1" x14ac:dyDescent="0.35">
      <c r="A3927" s="15"/>
      <c r="B3927" s="15"/>
      <c r="C3927" s="15" t="s">
        <v>63</v>
      </c>
      <c r="D3927" s="16"/>
      <c r="E3927" s="16"/>
      <c r="F3927" s="16"/>
      <c r="G3927" s="16">
        <v>0</v>
      </c>
      <c r="H3927" s="16"/>
      <c r="I3927" s="4"/>
      <c r="J3927" s="14"/>
      <c r="K3927" s="17" t="str">
        <f>C3927</f>
        <v xml:space="preserve">Assicurazioni </v>
      </c>
      <c r="L3927" s="16">
        <v>0</v>
      </c>
      <c r="M3927" s="16">
        <f>0.5*(L3906+L3907-M3907)/100</f>
        <v>14.600400000000002</v>
      </c>
      <c r="N3927" s="16">
        <f>G3927</f>
        <v>0</v>
      </c>
      <c r="O3927" s="16">
        <f t="shared" si="1057"/>
        <v>1061.0505000000001</v>
      </c>
      <c r="P3927" s="18">
        <f t="shared" si="1058"/>
        <v>101.20050000000001</v>
      </c>
      <c r="Q3927" s="14"/>
      <c r="R3927" s="18"/>
      <c r="S3927" s="16">
        <f t="shared" si="1059"/>
        <v>0</v>
      </c>
      <c r="T3927" s="18">
        <f t="shared" si="1056"/>
        <v>49631.749999999985</v>
      </c>
      <c r="U3927" s="15" t="str">
        <f t="shared" si="1060"/>
        <v xml:space="preserve">Assicurazioni </v>
      </c>
    </row>
    <row r="3928" spans="1:21" ht="16.8" customHeight="1" x14ac:dyDescent="0.35">
      <c r="A3928" s="15"/>
      <c r="B3928" s="15"/>
      <c r="C3928" s="15" t="s">
        <v>50</v>
      </c>
      <c r="D3928" s="16"/>
      <c r="E3928" s="16"/>
      <c r="F3928" s="16"/>
      <c r="G3928" s="16">
        <v>0</v>
      </c>
      <c r="H3928" s="16"/>
      <c r="I3928" s="4"/>
      <c r="J3928" s="14"/>
      <c r="K3928" s="17" t="s">
        <v>64</v>
      </c>
      <c r="L3928" s="16"/>
      <c r="M3928" s="16">
        <f>2.32*(L3906+L3907-M3907)/100</f>
        <v>67.745856000000003</v>
      </c>
      <c r="N3928" s="16">
        <f>H3962+H3961+G3960</f>
        <v>0</v>
      </c>
      <c r="O3928" s="16">
        <f t="shared" si="1057"/>
        <v>-193.41968000000003</v>
      </c>
      <c r="P3928" s="18">
        <f t="shared" si="1058"/>
        <v>469.57031999999992</v>
      </c>
      <c r="Q3928" s="14"/>
      <c r="R3928" s="18"/>
      <c r="S3928" s="16">
        <f t="shared" si="1059"/>
        <v>0</v>
      </c>
      <c r="T3928" s="18">
        <f t="shared" si="1056"/>
        <v>49631.749999999985</v>
      </c>
      <c r="U3928" s="15" t="str">
        <f t="shared" si="1060"/>
        <v>Telepass</v>
      </c>
    </row>
    <row r="3929" spans="1:21" ht="16.8" customHeight="1" x14ac:dyDescent="0.35">
      <c r="A3929" s="15"/>
      <c r="B3929" s="15"/>
      <c r="C3929" s="28" t="s">
        <v>65</v>
      </c>
      <c r="D3929" s="16">
        <v>0</v>
      </c>
      <c r="E3929" s="16"/>
      <c r="F3929" s="16"/>
      <c r="G3929" s="16">
        <v>0</v>
      </c>
      <c r="H3929" s="16"/>
      <c r="I3929" s="4"/>
      <c r="J3929" s="14"/>
      <c r="K3929" s="17"/>
      <c r="L3929" s="16"/>
      <c r="M3929" s="16"/>
      <c r="N3929" s="16" t="s">
        <v>66</v>
      </c>
      <c r="O3929" s="16">
        <f>T3963+AO3963</f>
        <v>47681.749999999985</v>
      </c>
      <c r="P3929" s="18"/>
      <c r="Q3929" s="14"/>
      <c r="R3929" s="18"/>
      <c r="S3929" s="16">
        <v>0</v>
      </c>
      <c r="T3929" s="18">
        <f t="shared" si="1056"/>
        <v>49631.749999999985</v>
      </c>
      <c r="U3929" s="15" t="str">
        <f t="shared" si="1060"/>
        <v>Pubblicità</v>
      </c>
    </row>
    <row r="3930" spans="1:21" ht="16.8" customHeight="1" x14ac:dyDescent="0.35">
      <c r="A3930" s="15"/>
      <c r="B3930" s="66"/>
      <c r="C3930" s="15" t="s">
        <v>145</v>
      </c>
      <c r="D3930" s="67"/>
      <c r="E3930" s="16">
        <v>0</v>
      </c>
      <c r="F3930" s="16"/>
      <c r="G3930" s="16">
        <v>0</v>
      </c>
      <c r="H3930" s="16"/>
      <c r="I3930" s="4"/>
      <c r="J3930" s="14"/>
      <c r="K3930" s="17"/>
      <c r="L3930" s="16"/>
      <c r="M3930" s="16">
        <v>0</v>
      </c>
      <c r="N3930" s="16" t="s">
        <v>68</v>
      </c>
      <c r="O3930" s="31">
        <f>L3954</f>
        <v>0</v>
      </c>
      <c r="P3930" s="32">
        <f>SUM(P3909:P3928)</f>
        <v>20240.099999999999</v>
      </c>
      <c r="Q3930" s="14"/>
      <c r="R3930" s="18"/>
      <c r="S3930" s="16">
        <f>G3930</f>
        <v>0</v>
      </c>
      <c r="T3930" s="18">
        <f t="shared" si="1056"/>
        <v>49631.749999999985</v>
      </c>
      <c r="U3930" s="15" t="str">
        <f t="shared" si="1060"/>
        <v xml:space="preserve">PAG. STIP.           MARZIA </v>
      </c>
    </row>
    <row r="3931" spans="1:21" ht="16.8" customHeight="1" x14ac:dyDescent="0.35">
      <c r="A3931" s="15"/>
      <c r="B3931" s="15"/>
      <c r="C3931" s="15" t="s">
        <v>147</v>
      </c>
      <c r="D3931" s="16"/>
      <c r="E3931" s="16">
        <v>0</v>
      </c>
      <c r="F3931" s="16"/>
      <c r="G3931" s="16">
        <v>0</v>
      </c>
      <c r="H3931" s="16"/>
      <c r="I3931" s="4"/>
      <c r="J3931" s="14"/>
      <c r="K3931" s="17"/>
      <c r="L3931" s="16"/>
      <c r="M3931" s="16">
        <v>0</v>
      </c>
      <c r="N3931" s="16" t="s">
        <v>70</v>
      </c>
      <c r="O3931" s="16">
        <f>SUM(L3942:L3953)+L3956</f>
        <v>0</v>
      </c>
      <c r="P3931" s="33">
        <f>SUM(O3909:O3928)</f>
        <v>68007.489999999991</v>
      </c>
      <c r="Q3931" s="14"/>
      <c r="R3931" s="18"/>
      <c r="S3931" s="16">
        <f>G3931</f>
        <v>0</v>
      </c>
      <c r="T3931" s="18">
        <f t="shared" si="1056"/>
        <v>49631.749999999985</v>
      </c>
      <c r="U3931" s="15" t="str">
        <f t="shared" si="1060"/>
        <v xml:space="preserve">PAG. STIP.           DEBORAH </v>
      </c>
    </row>
    <row r="3932" spans="1:21" ht="16.8" customHeight="1" x14ac:dyDescent="0.35">
      <c r="A3932" s="15"/>
      <c r="B3932" s="15"/>
      <c r="C3932" s="15" t="s">
        <v>149</v>
      </c>
      <c r="D3932" s="16"/>
      <c r="E3932" s="16">
        <v>0</v>
      </c>
      <c r="F3932" s="16"/>
      <c r="G3932" s="16">
        <v>0</v>
      </c>
      <c r="H3932" s="16"/>
      <c r="I3932" s="4"/>
      <c r="J3932" s="14"/>
      <c r="K3932" s="17"/>
      <c r="L3932" s="16"/>
      <c r="M3932" s="16"/>
      <c r="N3932" s="16" t="s">
        <v>72</v>
      </c>
      <c r="O3932" s="34">
        <f>O3871+O3872-F3947-F3946</f>
        <v>17409.91</v>
      </c>
      <c r="P3932" s="35">
        <f>O3871+O3872+O3933-F3947-F3946-O3930-O3931</f>
        <v>20329.990000000002</v>
      </c>
      <c r="Q3932" s="14"/>
      <c r="R3932" s="18"/>
      <c r="S3932" s="16">
        <f>G3932</f>
        <v>0</v>
      </c>
      <c r="T3932" s="18">
        <f t="shared" si="1056"/>
        <v>49631.749999999985</v>
      </c>
      <c r="U3932" s="15"/>
    </row>
    <row r="3933" spans="1:21" ht="16.8" customHeight="1" x14ac:dyDescent="0.35">
      <c r="A3933" s="15"/>
      <c r="B3933" s="15"/>
      <c r="C3933" s="15" t="s">
        <v>150</v>
      </c>
      <c r="D3933" s="16"/>
      <c r="E3933" s="16">
        <v>0</v>
      </c>
      <c r="F3933" s="16"/>
      <c r="G3933" s="16">
        <v>0</v>
      </c>
      <c r="H3933" s="16"/>
      <c r="I3933" s="4"/>
      <c r="J3933" s="14"/>
      <c r="K3933" s="6" t="s">
        <v>74</v>
      </c>
      <c r="L3933" s="3">
        <f>SUM(L3906:L3932)</f>
        <v>17713.29</v>
      </c>
      <c r="M3933" s="3">
        <f>SUM(M3906:M3932)</f>
        <v>2920.0800000000004</v>
      </c>
      <c r="N3933" s="16" t="s">
        <v>75</v>
      </c>
      <c r="O3933" s="16">
        <f>N3906-L3907</f>
        <v>2920.0800000000004</v>
      </c>
      <c r="P3933" s="18"/>
      <c r="Q3933" s="14"/>
      <c r="R3933" s="18"/>
      <c r="S3933" s="16">
        <f>G3933</f>
        <v>0</v>
      </c>
      <c r="T3933" s="18">
        <f t="shared" si="1056"/>
        <v>49631.749999999985</v>
      </c>
      <c r="U3933" s="15" t="str">
        <f>C3933</f>
        <v xml:space="preserve">PAG. STIP.           STEFANIA  BONIFICO </v>
      </c>
    </row>
    <row r="3934" spans="1:21" ht="16.8" customHeight="1" x14ac:dyDescent="0.35">
      <c r="A3934" s="15"/>
      <c r="B3934" s="15"/>
      <c r="C3934" s="15" t="s">
        <v>76</v>
      </c>
      <c r="D3934" s="16"/>
      <c r="E3934" s="16"/>
      <c r="F3934" s="16"/>
      <c r="G3934" s="16">
        <v>0</v>
      </c>
      <c r="H3934" s="16"/>
      <c r="I3934" s="4"/>
      <c r="J3934" s="14"/>
      <c r="K3934" s="6" t="s">
        <v>32</v>
      </c>
      <c r="L3934" s="3">
        <f>L3874</f>
        <v>367817.32999999996</v>
      </c>
      <c r="M3934" s="3">
        <f>M3874</f>
        <v>255521.24</v>
      </c>
      <c r="N3934" s="16" t="s">
        <v>77</v>
      </c>
      <c r="O3934" s="36">
        <f>(O3930+O3931)-(O3869+O3870)</f>
        <v>-7108.41</v>
      </c>
      <c r="P3934" s="37">
        <f>O3933-O3934</f>
        <v>10028.49</v>
      </c>
      <c r="Q3934" s="14"/>
      <c r="R3934" s="18"/>
      <c r="S3934" s="16">
        <f>G3934</f>
        <v>0</v>
      </c>
      <c r="T3934" s="18">
        <f t="shared" si="1056"/>
        <v>49631.749999999985</v>
      </c>
      <c r="U3934" s="15" t="str">
        <f>C3934</f>
        <v>Pagamento contributi impiegate</v>
      </c>
    </row>
    <row r="3935" spans="1:21" ht="16.8" customHeight="1" thickBot="1" x14ac:dyDescent="0.4">
      <c r="A3935" s="15"/>
      <c r="B3935" s="15"/>
      <c r="C3935" s="15" t="s">
        <v>78</v>
      </c>
      <c r="D3935" s="16">
        <f>SUM(G3930:G3934)+SUM(E3930:E3934)</f>
        <v>0</v>
      </c>
      <c r="E3935" s="16"/>
      <c r="F3935" s="16"/>
      <c r="G3935" s="16"/>
      <c r="H3935" s="16"/>
      <c r="I3935" s="4"/>
      <c r="J3935" s="14"/>
      <c r="K3935" s="6" t="s">
        <v>79</v>
      </c>
      <c r="L3935" s="3">
        <f>L3933+L3934</f>
        <v>385530.61999999994</v>
      </c>
      <c r="M3935" s="3">
        <f>M3933+M3934</f>
        <v>258441.31999999998</v>
      </c>
      <c r="N3935" s="16" t="s">
        <v>80</v>
      </c>
      <c r="O3935" s="38">
        <f>O3932+O3933-O3934</f>
        <v>27438.400000000001</v>
      </c>
      <c r="P3935" s="39">
        <f>O3935-O3932</f>
        <v>10028.490000000002</v>
      </c>
      <c r="Q3935" s="14"/>
      <c r="R3935" s="18"/>
      <c r="S3935" s="16">
        <v>0</v>
      </c>
      <c r="T3935" s="18">
        <f t="shared" si="1056"/>
        <v>49631.749999999985</v>
      </c>
      <c r="U3935" s="15"/>
    </row>
    <row r="3936" spans="1:21" ht="16.8" customHeight="1" thickTop="1" thickBot="1" x14ac:dyDescent="0.4">
      <c r="A3936" s="15"/>
      <c r="B3936" s="15"/>
      <c r="C3936" s="15" t="s">
        <v>81</v>
      </c>
      <c r="D3936" s="16"/>
      <c r="E3936" s="16"/>
      <c r="F3936" s="16"/>
      <c r="G3936" s="16">
        <v>0</v>
      </c>
      <c r="H3936" s="16"/>
      <c r="I3936" s="4"/>
      <c r="J3936" s="14"/>
      <c r="K3936" s="6" t="s">
        <v>13</v>
      </c>
      <c r="L3936" s="3">
        <f>L3935-M3935</f>
        <v>127089.29999999996</v>
      </c>
      <c r="M3936" s="40"/>
      <c r="N3936" s="29" t="s">
        <v>82</v>
      </c>
      <c r="O3936" s="41">
        <f>O3929+O3930+O3931+O3937</f>
        <v>68007.489999999991</v>
      </c>
      <c r="P3936" s="18"/>
      <c r="Q3936" s="14"/>
      <c r="R3936" s="18"/>
      <c r="S3936" s="16">
        <f>G3936</f>
        <v>0</v>
      </c>
      <c r="T3936" s="18">
        <f t="shared" si="1056"/>
        <v>49631.749999999985</v>
      </c>
      <c r="U3936" s="15" t="str">
        <f>C3936</f>
        <v>Pag. Bolletta Telecom  780820</v>
      </c>
    </row>
    <row r="3937" spans="1:21" ht="16.8" customHeight="1" thickTop="1" thickBot="1" x14ac:dyDescent="0.4">
      <c r="A3937" s="15"/>
      <c r="B3937" s="15"/>
      <c r="C3937" s="15" t="s">
        <v>83</v>
      </c>
      <c r="D3937" s="16"/>
      <c r="E3937" s="16"/>
      <c r="F3937" s="16"/>
      <c r="G3937" s="16">
        <v>0</v>
      </c>
      <c r="H3937" s="16"/>
      <c r="I3937" s="4"/>
      <c r="J3937" s="14"/>
      <c r="K3937" s="17"/>
      <c r="L3937" s="16"/>
      <c r="M3937" s="16"/>
      <c r="N3937" s="42" t="s">
        <v>84</v>
      </c>
      <c r="O3937" s="43">
        <f>P3931-O3930-O3931-O3929</f>
        <v>20325.740000000005</v>
      </c>
      <c r="P3937" s="18"/>
      <c r="Q3937" s="14"/>
      <c r="R3937" s="18"/>
      <c r="S3937" s="16">
        <f>G3937</f>
        <v>0</v>
      </c>
      <c r="T3937" s="18">
        <f t="shared" si="1056"/>
        <v>49631.749999999985</v>
      </c>
      <c r="U3937" s="15" t="str">
        <f>C3937</f>
        <v>Pag. Bolletta Telecom 780344</v>
      </c>
    </row>
    <row r="3938" spans="1:21" ht="16.8" customHeight="1" thickTop="1" x14ac:dyDescent="0.35">
      <c r="A3938" s="15"/>
      <c r="B3938" s="15"/>
      <c r="C3938" s="15" t="s">
        <v>85</v>
      </c>
      <c r="D3938" s="16">
        <f>SUM(G3936:G3938)</f>
        <v>0</v>
      </c>
      <c r="E3938" s="16"/>
      <c r="F3938" s="16"/>
      <c r="G3938" s="16">
        <v>0</v>
      </c>
      <c r="H3938" s="16"/>
      <c r="I3938" s="4"/>
      <c r="J3938" s="14"/>
      <c r="K3938" s="6" t="s">
        <v>86</v>
      </c>
      <c r="L3938" s="3">
        <f>N3877</f>
        <v>1277.45</v>
      </c>
      <c r="M3938" s="3">
        <v>0</v>
      </c>
      <c r="N3938" s="3">
        <f>SUM(L3938:M3938)</f>
        <v>1277.45</v>
      </c>
      <c r="O3938" s="44"/>
      <c r="P3938" s="18"/>
      <c r="Q3938" s="14"/>
      <c r="R3938" s="18"/>
      <c r="S3938" s="16">
        <f>G3938</f>
        <v>0</v>
      </c>
      <c r="T3938" s="18">
        <f t="shared" si="1056"/>
        <v>49631.749999999985</v>
      </c>
      <c r="U3938" s="15" t="str">
        <f>C3938</f>
        <v>Pag. Bolletta Telecom</v>
      </c>
    </row>
    <row r="3939" spans="1:21" ht="16.8" customHeight="1" x14ac:dyDescent="0.35">
      <c r="A3939" s="15"/>
      <c r="B3939" s="15"/>
      <c r="C3939" s="15" t="s">
        <v>87</v>
      </c>
      <c r="D3939" s="16"/>
      <c r="E3939" s="16"/>
      <c r="F3939" s="16"/>
      <c r="G3939" s="16">
        <v>0</v>
      </c>
      <c r="H3939" s="16"/>
      <c r="I3939" s="4"/>
      <c r="J3939" s="14"/>
      <c r="K3939" s="6" t="s">
        <v>88</v>
      </c>
      <c r="L3939" s="3">
        <f>L3878</f>
        <v>0</v>
      </c>
      <c r="M3939" s="3">
        <f>H3946+G3946</f>
        <v>0</v>
      </c>
      <c r="N3939" s="45">
        <f>L3939+M3939</f>
        <v>0</v>
      </c>
      <c r="O3939" s="45">
        <f>BA3963+BG3963</f>
        <v>0</v>
      </c>
      <c r="P3939" s="18"/>
      <c r="Q3939" s="14"/>
      <c r="R3939" s="18"/>
      <c r="S3939" s="16">
        <f>G3939</f>
        <v>0</v>
      </c>
      <c r="T3939" s="18">
        <f t="shared" ref="T3939:T3970" si="1061">(R3939-S3939)+T3938</f>
        <v>49631.749999999985</v>
      </c>
      <c r="U3939" s="15" t="str">
        <f>C3939</f>
        <v xml:space="preserve">PAG. BOLLETTA ENEL  </v>
      </c>
    </row>
    <row r="3940" spans="1:21" ht="16.8" customHeight="1" x14ac:dyDescent="0.35">
      <c r="A3940" s="15"/>
      <c r="B3940" s="15"/>
      <c r="C3940" s="15" t="s">
        <v>89</v>
      </c>
      <c r="D3940" s="16"/>
      <c r="E3940" s="16"/>
      <c r="F3940" s="16"/>
      <c r="G3940" s="16">
        <v>0</v>
      </c>
      <c r="H3940" s="16"/>
      <c r="I3940" s="4"/>
      <c r="J3940" s="14"/>
      <c r="K3940" s="6" t="s">
        <v>90</v>
      </c>
      <c r="L3940" s="3">
        <f>T3963+Z3963+AO3963+AU3963</f>
        <v>47681.749999999985</v>
      </c>
      <c r="M3940" s="16"/>
      <c r="N3940" s="16"/>
      <c r="O3940" s="16"/>
      <c r="P3940" s="18"/>
      <c r="Q3940" s="14"/>
      <c r="R3940" s="18"/>
      <c r="S3940" s="16">
        <v>0</v>
      </c>
      <c r="T3940" s="18">
        <f t="shared" si="1061"/>
        <v>49631.749999999985</v>
      </c>
      <c r="U3940" s="15"/>
    </row>
    <row r="3941" spans="1:21" ht="16.8" customHeight="1" x14ac:dyDescent="0.35">
      <c r="A3941" s="15"/>
      <c r="B3941" s="15"/>
      <c r="C3941" s="15" t="s">
        <v>91</v>
      </c>
      <c r="D3941" s="16"/>
      <c r="E3941" s="16"/>
      <c r="F3941" s="16"/>
      <c r="G3941" s="16">
        <v>0</v>
      </c>
      <c r="H3941" s="16"/>
      <c r="I3941" s="4"/>
      <c r="J3941" s="14"/>
      <c r="K3941" s="6" t="s">
        <v>92</v>
      </c>
      <c r="L3941" s="3"/>
      <c r="M3941" s="46" t="s">
        <v>93</v>
      </c>
      <c r="N3941" s="46"/>
      <c r="O3941" s="16"/>
      <c r="P3941" s="18"/>
      <c r="Q3941" s="14"/>
      <c r="R3941" s="18"/>
      <c r="S3941" s="16">
        <f>G3941</f>
        <v>0</v>
      </c>
      <c r="T3941" s="18">
        <f t="shared" si="1061"/>
        <v>49631.749999999985</v>
      </c>
      <c r="U3941" s="15" t="str">
        <f>C3941</f>
        <v>Spese condominiali</v>
      </c>
    </row>
    <row r="3942" spans="1:21" ht="16.8" customHeight="1" x14ac:dyDescent="0.35">
      <c r="A3942" s="15"/>
      <c r="B3942" s="15"/>
      <c r="C3942" s="15" t="s">
        <v>94</v>
      </c>
      <c r="D3942" s="16">
        <f>SUM(G3936:G3941)</f>
        <v>0</v>
      </c>
      <c r="E3942" s="16"/>
      <c r="F3942" s="16"/>
      <c r="G3942" s="16"/>
      <c r="H3942" s="16"/>
      <c r="I3942" s="4"/>
      <c r="J3942" s="14"/>
      <c r="K3942" s="50"/>
      <c r="M3942" s="16" t="s">
        <v>26</v>
      </c>
      <c r="N3942" s="16" t="s">
        <v>27</v>
      </c>
      <c r="O3942" s="16"/>
      <c r="P3942" s="18"/>
      <c r="Q3942" s="14"/>
      <c r="R3942" s="18"/>
      <c r="S3942" s="16">
        <v>0</v>
      </c>
      <c r="T3942" s="18">
        <f t="shared" si="1061"/>
        <v>49631.749999999985</v>
      </c>
      <c r="U3942" s="15"/>
    </row>
    <row r="3943" spans="1:21" ht="16.8" customHeight="1" x14ac:dyDescent="0.35">
      <c r="A3943" s="15"/>
      <c r="B3943" s="15"/>
      <c r="C3943" s="15" t="s">
        <v>97</v>
      </c>
      <c r="D3943" s="16"/>
      <c r="E3943" s="16"/>
      <c r="F3943" s="16"/>
      <c r="G3943" s="16">
        <v>0</v>
      </c>
      <c r="H3943" s="16"/>
      <c r="I3943" s="4"/>
      <c r="J3943" s="14"/>
      <c r="K3943" t="s">
        <v>95</v>
      </c>
      <c r="M3943" t="s">
        <v>96</v>
      </c>
      <c r="N3943">
        <v>1280.49</v>
      </c>
      <c r="O3943" s="16"/>
      <c r="P3943" s="18"/>
      <c r="Q3943" s="14"/>
      <c r="R3943" s="18"/>
      <c r="S3943" s="16">
        <f>G3943</f>
        <v>0</v>
      </c>
      <c r="T3943" s="18">
        <f t="shared" si="1061"/>
        <v>49631.749999999985</v>
      </c>
      <c r="U3943" s="15"/>
    </row>
    <row r="3944" spans="1:21" ht="16.8" customHeight="1" x14ac:dyDescent="0.35">
      <c r="A3944" s="15"/>
      <c r="B3944" s="15"/>
      <c r="C3944" s="15" t="s">
        <v>100</v>
      </c>
      <c r="D3944" s="16"/>
      <c r="E3944" s="16"/>
      <c r="F3944" s="16"/>
      <c r="G3944" s="16">
        <v>0</v>
      </c>
      <c r="H3944" s="16"/>
      <c r="I3944" s="4"/>
      <c r="J3944" s="14"/>
      <c r="K3944" t="s">
        <v>98</v>
      </c>
      <c r="L3944" s="153"/>
      <c r="M3944" t="s">
        <v>99</v>
      </c>
      <c r="N3944" s="153">
        <v>161.5</v>
      </c>
      <c r="O3944" s="16"/>
      <c r="P3944" s="18"/>
      <c r="Q3944" s="14"/>
      <c r="R3944" s="18"/>
      <c r="S3944" s="16">
        <f>G3944</f>
        <v>0</v>
      </c>
      <c r="T3944" s="18">
        <f t="shared" si="1061"/>
        <v>49631.749999999985</v>
      </c>
      <c r="U3944" s="15" t="str">
        <f>C3944</f>
        <v>COMMERCIALISTA</v>
      </c>
    </row>
    <row r="3945" spans="1:21" ht="16.8" customHeight="1" x14ac:dyDescent="0.35">
      <c r="A3945" s="15"/>
      <c r="B3945" s="15"/>
      <c r="C3945" s="64" t="s">
        <v>154</v>
      </c>
      <c r="D3945" s="16"/>
      <c r="E3945" s="16"/>
      <c r="F3945" s="16"/>
      <c r="G3945" s="16">
        <v>0</v>
      </c>
      <c r="H3945" s="16">
        <v>0</v>
      </c>
      <c r="I3945" s="4"/>
      <c r="J3945" s="14"/>
      <c r="K3945" t="s">
        <v>101</v>
      </c>
      <c r="L3945" s="153"/>
      <c r="M3945" t="s">
        <v>102</v>
      </c>
      <c r="N3945">
        <v>0</v>
      </c>
      <c r="O3945" s="16"/>
      <c r="P3945" s="18"/>
      <c r="Q3945" s="14"/>
      <c r="R3945" s="18"/>
      <c r="S3945" s="16">
        <f>G3945</f>
        <v>0</v>
      </c>
      <c r="T3945" s="18">
        <f t="shared" si="1061"/>
        <v>49631.749999999985</v>
      </c>
      <c r="U3945" s="15" t="str">
        <f>C3945</f>
        <v>CASSA PREVIDENZA  AGENTI  + QUOTA GAA</v>
      </c>
    </row>
    <row r="3946" spans="1:21" ht="16.8" customHeight="1" x14ac:dyDescent="0.35">
      <c r="A3946" s="15"/>
      <c r="B3946" s="15"/>
      <c r="C3946" s="15" t="s">
        <v>106</v>
      </c>
      <c r="D3946" s="16"/>
      <c r="E3946" s="16"/>
      <c r="F3946" s="85">
        <v>0</v>
      </c>
      <c r="G3946" s="16">
        <v>0</v>
      </c>
      <c r="H3946" s="16">
        <v>0</v>
      </c>
      <c r="I3946" s="4"/>
      <c r="J3946" s="14"/>
      <c r="K3946" t="s">
        <v>104</v>
      </c>
      <c r="L3946" s="153"/>
      <c r="M3946" t="s">
        <v>105</v>
      </c>
      <c r="N3946">
        <v>0</v>
      </c>
      <c r="O3946" s="16"/>
      <c r="P3946" s="18"/>
      <c r="Q3946" s="14"/>
      <c r="R3946" s="18">
        <f>F3946</f>
        <v>0</v>
      </c>
      <c r="S3946" s="16">
        <v>0</v>
      </c>
      <c r="T3946" s="18">
        <f t="shared" si="1061"/>
        <v>49631.749999999985</v>
      </c>
      <c r="U3946" s="15"/>
    </row>
    <row r="3947" spans="1:21" ht="16.8" customHeight="1" x14ac:dyDescent="0.35">
      <c r="A3947" s="15"/>
      <c r="B3947" s="15"/>
      <c r="C3947" s="47" t="s">
        <v>155</v>
      </c>
      <c r="D3947" s="16"/>
      <c r="E3947" s="16"/>
      <c r="F3947" s="1">
        <v>0</v>
      </c>
      <c r="G3947" s="16">
        <v>0</v>
      </c>
      <c r="H3947" s="16"/>
      <c r="I3947" s="4"/>
      <c r="J3947" s="14"/>
      <c r="K3947" t="s">
        <v>107</v>
      </c>
      <c r="M3947" t="s">
        <v>108</v>
      </c>
      <c r="N3947">
        <v>0</v>
      </c>
      <c r="O3947" s="16"/>
      <c r="P3947" s="18"/>
      <c r="Q3947" s="14"/>
      <c r="R3947" s="49">
        <f>F3947</f>
        <v>0</v>
      </c>
      <c r="S3947" s="16">
        <v>0</v>
      </c>
      <c r="T3947" s="18">
        <f t="shared" si="1061"/>
        <v>49631.749999999985</v>
      </c>
      <c r="U3947" s="17" t="str">
        <f>C3947</f>
        <v>VERSAMENTO PROVV. MATURATE</v>
      </c>
    </row>
    <row r="3948" spans="1:21" ht="16.8" customHeight="1" x14ac:dyDescent="0.35">
      <c r="A3948" s="15"/>
      <c r="B3948" s="15"/>
      <c r="C3948" s="15" t="s">
        <v>112</v>
      </c>
      <c r="D3948" s="16"/>
      <c r="E3948" s="16"/>
      <c r="F3948" s="16"/>
      <c r="G3948" s="16">
        <v>0</v>
      </c>
      <c r="H3948" s="16"/>
      <c r="I3948" s="4"/>
      <c r="J3948" s="14"/>
      <c r="K3948" t="s">
        <v>110</v>
      </c>
      <c r="M3948" t="s">
        <v>111</v>
      </c>
      <c r="N3948">
        <v>80</v>
      </c>
      <c r="O3948" s="16"/>
      <c r="P3948" s="18"/>
      <c r="Q3948" s="14"/>
      <c r="R3948" s="18"/>
      <c r="S3948" s="16">
        <f>G3948</f>
        <v>0</v>
      </c>
      <c r="T3948" s="18">
        <f t="shared" si="1061"/>
        <v>49631.749999999985</v>
      </c>
      <c r="U3948" s="15" t="s">
        <v>113</v>
      </c>
    </row>
    <row r="3949" spans="1:21" ht="16.8" customHeight="1" x14ac:dyDescent="0.35">
      <c r="A3949" s="15"/>
      <c r="B3949" s="15"/>
      <c r="C3949" s="15" t="s">
        <v>232</v>
      </c>
      <c r="D3949" s="16"/>
      <c r="E3949" s="16"/>
      <c r="F3949" s="16">
        <v>0</v>
      </c>
      <c r="G3949" s="16">
        <v>1300</v>
      </c>
      <c r="H3949" s="16"/>
      <c r="I3949" s="4"/>
      <c r="J3949" s="14"/>
      <c r="K3949" s="150" t="s">
        <v>119</v>
      </c>
      <c r="L3949" s="151">
        <f>SUM(L3943:L3948)</f>
        <v>0</v>
      </c>
      <c r="M3949" s="150" t="s">
        <v>119</v>
      </c>
      <c r="N3949" s="152">
        <f>SUM(N3943:N3948)</f>
        <v>1521.99</v>
      </c>
      <c r="O3949" s="16"/>
      <c r="P3949" s="18"/>
      <c r="Q3949" s="14"/>
      <c r="R3949" s="18"/>
      <c r="S3949" s="16">
        <f>G3949</f>
        <v>1300</v>
      </c>
      <c r="T3949" s="18">
        <f t="shared" si="1061"/>
        <v>48331.749999999985</v>
      </c>
      <c r="U3949" s="15" t="str">
        <f>C3949</f>
        <v>PREL.  COMEPSNO DICMEBRE GABRIELA</v>
      </c>
    </row>
    <row r="3950" spans="1:21" ht="16.8" customHeight="1" x14ac:dyDescent="0.35">
      <c r="A3950" s="15"/>
      <c r="B3950" s="15"/>
      <c r="C3950" s="15" t="s">
        <v>233</v>
      </c>
      <c r="D3950" s="16"/>
      <c r="E3950" s="16"/>
      <c r="F3950" s="16">
        <v>0</v>
      </c>
      <c r="G3950" s="16">
        <v>650</v>
      </c>
      <c r="H3950" s="16"/>
      <c r="I3950" s="4"/>
      <c r="J3950" s="14"/>
      <c r="K3950" s="16"/>
      <c r="L3950" s="16"/>
      <c r="M3950" s="16"/>
      <c r="N3950" s="16"/>
      <c r="O3950" s="16"/>
      <c r="P3950" s="18"/>
      <c r="Q3950" s="14"/>
      <c r="R3950" s="18">
        <v>0</v>
      </c>
      <c r="S3950" s="16">
        <f>G3950</f>
        <v>650</v>
      </c>
      <c r="T3950" s="18">
        <f t="shared" si="1061"/>
        <v>47681.749999999985</v>
      </c>
      <c r="U3950" s="15" t="str">
        <f>C3950</f>
        <v>PREL.  RIMB. SPESE DICEBRE GABRIELA</v>
      </c>
    </row>
    <row r="3951" spans="1:21" ht="16.8" customHeight="1" x14ac:dyDescent="0.35">
      <c r="A3951" s="15"/>
      <c r="B3951" s="15"/>
      <c r="C3951" s="15" t="s">
        <v>116</v>
      </c>
      <c r="D3951" s="16"/>
      <c r="E3951" s="16"/>
      <c r="F3951" s="16">
        <v>0</v>
      </c>
      <c r="G3951" s="16"/>
      <c r="H3951" s="16"/>
      <c r="I3951" s="4"/>
      <c r="J3951" s="14"/>
      <c r="K3951" s="16"/>
      <c r="L3951" s="16"/>
      <c r="M3951" s="16"/>
      <c r="N3951" s="16"/>
      <c r="O3951" s="16"/>
      <c r="P3951" s="18"/>
      <c r="Q3951" s="14"/>
      <c r="R3951" s="18">
        <v>0</v>
      </c>
      <c r="S3951" s="16">
        <v>0</v>
      </c>
      <c r="T3951" s="18">
        <f t="shared" si="1061"/>
        <v>47681.749999999985</v>
      </c>
      <c r="U3951" s="15"/>
    </row>
    <row r="3952" spans="1:21" ht="16.8" customHeight="1" x14ac:dyDescent="0.35">
      <c r="A3952" s="15"/>
      <c r="B3952" s="15"/>
      <c r="C3952" s="15" t="s">
        <v>116</v>
      </c>
      <c r="D3952" s="16"/>
      <c r="E3952" s="16"/>
      <c r="F3952" s="16">
        <v>0</v>
      </c>
      <c r="G3952" s="16"/>
      <c r="H3952" s="16">
        <v>0</v>
      </c>
      <c r="I3952" s="4"/>
      <c r="J3952" s="14"/>
      <c r="K3952" s="16"/>
      <c r="L3952" s="16"/>
      <c r="M3952" s="16"/>
      <c r="N3952" s="16"/>
      <c r="O3952" s="16"/>
      <c r="P3952" s="18"/>
      <c r="Q3952" s="14"/>
      <c r="R3952" s="18">
        <v>0</v>
      </c>
      <c r="S3952" s="16">
        <v>0</v>
      </c>
      <c r="T3952" s="18">
        <f t="shared" si="1061"/>
        <v>47681.749999999985</v>
      </c>
      <c r="U3952" s="15"/>
    </row>
    <row r="3953" spans="1:21" ht="16.8" customHeight="1" x14ac:dyDescent="0.35">
      <c r="A3953" s="15"/>
      <c r="B3953" s="15"/>
      <c r="C3953" s="15" t="s">
        <v>116</v>
      </c>
      <c r="D3953" s="16"/>
      <c r="E3953" s="16"/>
      <c r="F3953" s="16">
        <v>0</v>
      </c>
      <c r="G3953" s="16"/>
      <c r="H3953" s="16"/>
      <c r="I3953" s="4"/>
      <c r="J3953" s="14"/>
      <c r="K3953" s="16"/>
      <c r="L3953" s="16"/>
      <c r="M3953" s="16"/>
      <c r="N3953" s="16"/>
      <c r="O3953" s="16"/>
      <c r="P3953" s="18"/>
      <c r="Q3953" s="14"/>
      <c r="R3953" s="18">
        <v>0</v>
      </c>
      <c r="S3953" s="16">
        <v>0</v>
      </c>
      <c r="T3953" s="18">
        <f t="shared" si="1061"/>
        <v>47681.749999999985</v>
      </c>
      <c r="U3953" s="15"/>
    </row>
    <row r="3954" spans="1:21" ht="16.8" customHeight="1" x14ac:dyDescent="0.35">
      <c r="A3954" s="15"/>
      <c r="B3954" s="15"/>
      <c r="C3954" s="15" t="s">
        <v>116</v>
      </c>
      <c r="D3954" s="16"/>
      <c r="E3954" s="16"/>
      <c r="F3954" s="16">
        <v>0</v>
      </c>
      <c r="G3954" s="16">
        <v>0</v>
      </c>
      <c r="H3954" s="16"/>
      <c r="I3954" s="4"/>
      <c r="J3954" s="14"/>
      <c r="K3954" s="17"/>
      <c r="L3954" s="51"/>
      <c r="M3954" s="16"/>
      <c r="N3954" s="16"/>
      <c r="O3954" s="16"/>
      <c r="P3954" s="18"/>
      <c r="Q3954" s="14"/>
      <c r="R3954" s="18">
        <v>0</v>
      </c>
      <c r="S3954" s="16">
        <v>0</v>
      </c>
      <c r="T3954" s="18">
        <f t="shared" si="1061"/>
        <v>47681.749999999985</v>
      </c>
      <c r="U3954" s="15"/>
    </row>
    <row r="3955" spans="1:21" ht="16.8" customHeight="1" x14ac:dyDescent="0.35">
      <c r="A3955" s="15"/>
      <c r="B3955" s="15"/>
      <c r="C3955" s="68" t="s">
        <v>116</v>
      </c>
      <c r="D3955" s="16"/>
      <c r="E3955" s="16"/>
      <c r="F3955" s="16">
        <v>0</v>
      </c>
      <c r="G3955" s="16"/>
      <c r="H3955" s="16"/>
      <c r="I3955" s="4"/>
      <c r="J3955" s="14"/>
      <c r="K3955" s="17"/>
      <c r="L3955" s="16"/>
      <c r="M3955" s="16"/>
      <c r="N3955" s="16"/>
      <c r="O3955" s="16"/>
      <c r="P3955" s="18"/>
      <c r="Q3955" s="14"/>
      <c r="R3955" s="18">
        <v>0</v>
      </c>
      <c r="S3955" s="16"/>
      <c r="T3955" s="18">
        <f t="shared" si="1061"/>
        <v>47681.749999999985</v>
      </c>
      <c r="U3955" s="15"/>
    </row>
    <row r="3956" spans="1:21" ht="16.8" customHeight="1" x14ac:dyDescent="0.35">
      <c r="A3956" s="15"/>
      <c r="B3956" s="15"/>
      <c r="C3956" s="15" t="s">
        <v>175</v>
      </c>
      <c r="D3956" s="16"/>
      <c r="E3956" s="16"/>
      <c r="F3956" s="16">
        <v>27115.599999999999</v>
      </c>
      <c r="G3956" s="85">
        <f>F3946</f>
        <v>0</v>
      </c>
      <c r="H3956" s="16"/>
      <c r="I3956" s="4"/>
      <c r="J3956" s="14"/>
      <c r="K3956" s="17"/>
      <c r="L3956" s="16"/>
      <c r="M3956" s="44"/>
      <c r="N3956" s="16"/>
      <c r="O3956" s="16"/>
      <c r="P3956" s="18"/>
      <c r="Q3956" s="14"/>
      <c r="R3956" s="18">
        <v>0</v>
      </c>
      <c r="S3956" s="16"/>
      <c r="T3956" s="18">
        <f t="shared" si="1061"/>
        <v>47681.749999999985</v>
      </c>
      <c r="U3956" s="15"/>
    </row>
    <row r="3957" spans="1:21" ht="16.8" customHeight="1" x14ac:dyDescent="0.35">
      <c r="A3957" s="15"/>
      <c r="B3957" s="15"/>
      <c r="C3957" s="47" t="s">
        <v>120</v>
      </c>
      <c r="D3957" s="16"/>
      <c r="E3957" s="16"/>
      <c r="F3957" s="16">
        <v>0</v>
      </c>
      <c r="G3957" s="1">
        <f>F3947</f>
        <v>0</v>
      </c>
      <c r="H3957" s="16">
        <f>G3957-D3848-D3849-D3851</f>
        <v>-3074.63</v>
      </c>
      <c r="I3957" s="4"/>
      <c r="J3957" s="14"/>
      <c r="K3957" s="53">
        <f>A3906</f>
        <v>45371</v>
      </c>
      <c r="L3957" s="3">
        <f>D3906+D3907-E3911+D3908-E3908+D3911-E3906+B3909</f>
        <v>17713.29</v>
      </c>
      <c r="M3957" s="3"/>
      <c r="N3957" s="3"/>
      <c r="O3957" s="16"/>
      <c r="P3957" s="18"/>
      <c r="Q3957" s="14"/>
      <c r="R3957" s="18"/>
      <c r="S3957" s="16"/>
      <c r="T3957" s="18">
        <f t="shared" si="1061"/>
        <v>47681.749999999985</v>
      </c>
      <c r="U3957" s="15"/>
    </row>
    <row r="3958" spans="1:21" ht="16.8" customHeight="1" x14ac:dyDescent="0.35">
      <c r="A3958" s="15"/>
      <c r="B3958" s="15"/>
      <c r="C3958" s="15" t="s">
        <v>121</v>
      </c>
      <c r="D3958" s="16"/>
      <c r="E3958" s="16">
        <v>0</v>
      </c>
      <c r="F3958" s="16">
        <v>0</v>
      </c>
      <c r="G3958" s="16">
        <v>0</v>
      </c>
      <c r="H3958" s="16"/>
      <c r="I3958" s="4"/>
      <c r="J3958" s="14"/>
      <c r="K3958" s="17"/>
      <c r="L3958" s="16"/>
      <c r="M3958" s="16"/>
      <c r="N3958" s="16"/>
      <c r="O3958" s="16"/>
      <c r="P3958" s="18"/>
      <c r="Q3958" s="14"/>
      <c r="R3958" s="18"/>
      <c r="S3958" s="16">
        <f>G3958</f>
        <v>0</v>
      </c>
      <c r="T3958" s="18">
        <f t="shared" si="1061"/>
        <v>47681.749999999985</v>
      </c>
      <c r="U3958" s="15" t="str">
        <f>C3958</f>
        <v>Spese manutenzione auto</v>
      </c>
    </row>
    <row r="3959" spans="1:21" ht="16.8" customHeight="1" x14ac:dyDescent="0.35">
      <c r="A3959" s="15"/>
      <c r="B3959" s="15"/>
      <c r="C3959" s="15" t="s">
        <v>122</v>
      </c>
      <c r="D3959" s="16">
        <v>0</v>
      </c>
      <c r="E3959" s="16"/>
      <c r="F3959" s="16">
        <v>0</v>
      </c>
      <c r="G3959" s="16">
        <v>0</v>
      </c>
      <c r="H3959" s="16"/>
      <c r="I3959" s="4"/>
      <c r="J3959" s="14"/>
      <c r="K3959" s="17"/>
      <c r="L3959" s="16">
        <v>0</v>
      </c>
      <c r="M3959" s="16"/>
      <c r="N3959" s="16"/>
      <c r="O3959" s="16"/>
      <c r="P3959" s="18"/>
      <c r="Q3959" s="14"/>
      <c r="R3959" s="18"/>
      <c r="S3959" s="16">
        <v>0</v>
      </c>
      <c r="T3959" s="18">
        <f t="shared" si="1061"/>
        <v>47681.749999999985</v>
      </c>
      <c r="U3959" s="15" t="str">
        <f>C3959</f>
        <v>Spese alberghi etc</v>
      </c>
    </row>
    <row r="3960" spans="1:21" ht="16.8" customHeight="1" x14ac:dyDescent="0.35">
      <c r="A3960" s="15"/>
      <c r="B3960" s="15"/>
      <c r="C3960" s="15"/>
      <c r="D3960" s="16">
        <f>SUM(G3958:G3960)</f>
        <v>0</v>
      </c>
      <c r="E3960" s="16">
        <v>0</v>
      </c>
      <c r="F3960" s="16"/>
      <c r="G3960" s="16">
        <v>0</v>
      </c>
      <c r="H3960" s="16"/>
      <c r="I3960" s="4"/>
      <c r="J3960" s="14"/>
      <c r="K3960" s="6" t="s">
        <v>123</v>
      </c>
      <c r="L3960" s="3">
        <f>SUM(L3940:L3954)+N3939+L3956+L3957</f>
        <v>65395.039999999986</v>
      </c>
      <c r="M3960" s="3">
        <f>SUM(O3909:O3928)+N3938</f>
        <v>69284.939999999988</v>
      </c>
      <c r="N3960" s="16"/>
      <c r="O3960" s="16"/>
      <c r="P3960" s="18"/>
      <c r="Q3960" s="14"/>
      <c r="R3960" s="18"/>
      <c r="S3960" s="16">
        <v>0</v>
      </c>
      <c r="T3960" s="18">
        <f t="shared" si="1061"/>
        <v>47681.749999999985</v>
      </c>
      <c r="U3960" s="15"/>
    </row>
    <row r="3961" spans="1:21" ht="16.8" customHeight="1" x14ac:dyDescent="0.35">
      <c r="A3961" s="15"/>
      <c r="B3961" s="15"/>
      <c r="C3961" s="64" t="s">
        <v>146</v>
      </c>
      <c r="D3961" s="16"/>
      <c r="E3961" s="16">
        <v>0</v>
      </c>
      <c r="F3961" s="16"/>
      <c r="G3961" s="16">
        <v>0</v>
      </c>
      <c r="H3961" s="16">
        <v>0</v>
      </c>
      <c r="I3961" s="84">
        <f>I3963-I3912</f>
        <v>-18303.440000000002</v>
      </c>
      <c r="J3961" s="14"/>
      <c r="K3961" s="6" t="s">
        <v>124</v>
      </c>
      <c r="L3961" s="3">
        <f>L3960-M3960</f>
        <v>-3889.9000000000015</v>
      </c>
      <c r="M3961" s="16"/>
      <c r="N3961" s="16"/>
      <c r="O3961" s="16"/>
      <c r="P3961" s="18"/>
      <c r="Q3961" s="14"/>
      <c r="R3961" s="18"/>
      <c r="S3961" s="16">
        <v>0</v>
      </c>
      <c r="T3961" s="18">
        <f t="shared" si="1061"/>
        <v>47681.749999999985</v>
      </c>
      <c r="U3961" s="15"/>
    </row>
    <row r="3962" spans="1:21" ht="16.8" customHeight="1" x14ac:dyDescent="0.35">
      <c r="A3962" s="15"/>
      <c r="B3962" s="15"/>
      <c r="C3962" s="64" t="s">
        <v>148</v>
      </c>
      <c r="D3962" s="16"/>
      <c r="E3962" s="16"/>
      <c r="F3962" s="16"/>
      <c r="G3962" s="16">
        <v>0</v>
      </c>
      <c r="H3962" s="16">
        <v>0</v>
      </c>
      <c r="I3962" s="4"/>
      <c r="J3962" s="14"/>
      <c r="K3962" s="6" t="s">
        <v>35</v>
      </c>
      <c r="L3962" s="55">
        <f>D3963+E3963+A3963+B3963+B3910</f>
        <v>127089.30000000002</v>
      </c>
      <c r="M3962" s="16"/>
      <c r="N3962" s="16"/>
      <c r="O3962" s="56"/>
      <c r="P3962" s="18"/>
      <c r="Q3962" s="14"/>
      <c r="R3962" s="18"/>
      <c r="S3962" s="16">
        <v>0</v>
      </c>
      <c r="T3962" s="18">
        <f t="shared" si="1061"/>
        <v>47681.749999999985</v>
      </c>
      <c r="U3962" s="15"/>
    </row>
    <row r="3963" spans="1:21" ht="16.8" customHeight="1" x14ac:dyDescent="0.35">
      <c r="A3963" s="92">
        <f>D3908-D3910+A3902-E3908-G3962</f>
        <v>49511.840000000004</v>
      </c>
      <c r="B3963" s="44">
        <f>D3911-D3913+B3902</f>
        <v>1836.6700000000005</v>
      </c>
      <c r="C3963" s="57" t="s">
        <v>127</v>
      </c>
      <c r="D3963" s="44">
        <f>D3906-D3909-E3906+D3902</f>
        <v>75600.540000000008</v>
      </c>
      <c r="E3963" s="44">
        <f>D3907-D3912+E3902</f>
        <v>65.27000000000001</v>
      </c>
      <c r="F3963" s="72">
        <f>D3909+D3910+D3912+F3902-E3910</f>
        <v>15950.75</v>
      </c>
      <c r="G3963" s="81">
        <f>D3909+D3910-E3910+D3912+G3902</f>
        <v>15950.75</v>
      </c>
      <c r="H3963" s="44">
        <f>G3957+G3956+H3902</f>
        <v>31499.010000000002</v>
      </c>
      <c r="I3963" s="79">
        <f>G3963-H3963</f>
        <v>-15548.260000000002</v>
      </c>
      <c r="J3963" s="58"/>
      <c r="K3963" s="6" t="s">
        <v>128</v>
      </c>
      <c r="L3963" s="3">
        <f>L3961-L3962</f>
        <v>-130979.20000000001</v>
      </c>
      <c r="M3963" s="27" t="s">
        <v>168</v>
      </c>
      <c r="N3963" s="27">
        <f>O3963-L3962</f>
        <v>-116430.57000000002</v>
      </c>
      <c r="O3963" s="44">
        <f>Z3963+AU3963+N3939+SUM(L3942:L3953)+SUM(N3943:N3953)+L3957-D3909-D3912-D3908+E3910</f>
        <v>10658.73</v>
      </c>
      <c r="P3963" s="18"/>
      <c r="Q3963" s="58"/>
      <c r="R3963" s="59"/>
      <c r="S3963" s="44"/>
      <c r="T3963" s="59">
        <f t="shared" si="1061"/>
        <v>47681.749999999985</v>
      </c>
      <c r="U3963" s="57"/>
    </row>
    <row r="3966" spans="1:21" ht="16.8" customHeight="1" x14ac:dyDescent="0.35">
      <c r="A3966" s="2" t="s">
        <v>0</v>
      </c>
      <c r="B3966" s="2"/>
      <c r="C3966" s="2" t="s">
        <v>2</v>
      </c>
      <c r="D3966" s="3" t="s">
        <v>3</v>
      </c>
      <c r="E3966" s="3" t="s">
        <v>4</v>
      </c>
      <c r="F3966" s="3" t="s">
        <v>5</v>
      </c>
      <c r="G3966" s="3" t="s">
        <v>6</v>
      </c>
      <c r="H3966" s="102" t="s">
        <v>24</v>
      </c>
      <c r="I3966" s="76"/>
      <c r="J3966" s="5" t="s">
        <v>0</v>
      </c>
      <c r="K3966" s="6" t="s">
        <v>2</v>
      </c>
      <c r="L3966" s="3" t="s">
        <v>8</v>
      </c>
      <c r="M3966" s="3" t="s">
        <v>9</v>
      </c>
      <c r="N3966" s="3" t="s">
        <v>10</v>
      </c>
      <c r="O3966" s="3" t="s">
        <v>11</v>
      </c>
      <c r="P3966" s="3" t="s">
        <v>12</v>
      </c>
      <c r="Q3966" s="5" t="s">
        <v>0</v>
      </c>
      <c r="R3966" s="3" t="s">
        <v>8</v>
      </c>
      <c r="S3966" s="3" t="s">
        <v>9</v>
      </c>
      <c r="T3966" s="3" t="s">
        <v>13</v>
      </c>
      <c r="U3966" s="2" t="s">
        <v>14</v>
      </c>
    </row>
    <row r="3967" spans="1:21" ht="16.8" customHeight="1" x14ac:dyDescent="0.35">
      <c r="A3967" s="14">
        <v>45372</v>
      </c>
      <c r="B3967" s="15" t="s">
        <v>173</v>
      </c>
      <c r="C3967" s="15" t="s">
        <v>174</v>
      </c>
      <c r="D3967" s="16">
        <v>12828.53</v>
      </c>
      <c r="E3967" s="16">
        <v>700</v>
      </c>
      <c r="F3967" s="16"/>
      <c r="G3967" s="16"/>
      <c r="H3967" s="103"/>
      <c r="I3967" s="4"/>
      <c r="J3967" s="14">
        <f>A3967</f>
        <v>45372</v>
      </c>
      <c r="K3967" s="17" t="s">
        <v>24</v>
      </c>
      <c r="L3967" s="16">
        <f>D3970+D3973+D3971+D3974</f>
        <v>2307.56</v>
      </c>
      <c r="M3967" s="16"/>
      <c r="N3967" s="82">
        <f>L3967+L3968-M3968</f>
        <v>2307.56</v>
      </c>
      <c r="O3967" s="80">
        <f>D3970+D3973+D3971-E3971-E3970+O3906</f>
        <v>21878.510000000002</v>
      </c>
      <c r="P3967" s="18"/>
      <c r="Q3967" s="14">
        <f>J3967</f>
        <v>45372</v>
      </c>
      <c r="R3967" s="18"/>
      <c r="S3967" s="16"/>
      <c r="T3967" s="18">
        <f>T3963</f>
        <v>47681.749999999985</v>
      </c>
      <c r="U3967" s="15"/>
    </row>
    <row r="3968" spans="1:21" ht="16.8" customHeight="1" x14ac:dyDescent="0.35">
      <c r="A3968" s="15"/>
      <c r="B3968" s="15"/>
      <c r="C3968" s="15" t="s">
        <v>176</v>
      </c>
      <c r="D3968" s="16">
        <v>0</v>
      </c>
      <c r="E3968" s="16"/>
      <c r="F3968" s="16"/>
      <c r="G3968" s="16"/>
      <c r="H3968" s="103" t="s">
        <v>34</v>
      </c>
      <c r="I3968" s="4"/>
      <c r="J3968" s="14"/>
      <c r="K3968" s="17" t="s">
        <v>30</v>
      </c>
      <c r="L3968" s="16">
        <v>0</v>
      </c>
      <c r="M3968" s="16">
        <f>E3971</f>
        <v>0</v>
      </c>
      <c r="N3968" s="16"/>
      <c r="O3968" s="16"/>
      <c r="P3968" s="18"/>
      <c r="Q3968" s="14"/>
      <c r="R3968" s="18"/>
      <c r="S3968" s="16"/>
      <c r="T3968" s="18">
        <f t="shared" ref="T3968:T3999" si="1062">(R3968-S3968)+T3967</f>
        <v>47681.749999999985</v>
      </c>
      <c r="U3968" s="15"/>
    </row>
    <row r="3969" spans="1:21" ht="16.8" customHeight="1" x14ac:dyDescent="0.35">
      <c r="A3969" s="15"/>
      <c r="B3969" s="15"/>
      <c r="C3969" s="15" t="s">
        <v>177</v>
      </c>
      <c r="D3969" s="16">
        <v>7088.51</v>
      </c>
      <c r="E3969" s="16">
        <v>206.5</v>
      </c>
      <c r="F3969" s="16"/>
      <c r="G3969" s="16"/>
      <c r="H3969" s="103">
        <f>D3970+H3908</f>
        <v>10223.939999999999</v>
      </c>
      <c r="I3969" s="4"/>
      <c r="J3969" s="14"/>
      <c r="K3969" s="17" t="s">
        <v>35</v>
      </c>
      <c r="L3969" s="16">
        <f>D3967+D3968+D3969+D3972-D3970-D3971-D3973-D3974-E3969-E3967+B3970</f>
        <v>16852.980000000003</v>
      </c>
      <c r="M3969" s="16">
        <v>0</v>
      </c>
      <c r="N3969" s="16"/>
      <c r="O3969" s="16">
        <v>0</v>
      </c>
      <c r="P3969" s="18"/>
      <c r="Q3969" s="14"/>
      <c r="R3969" s="18"/>
      <c r="S3969" s="16"/>
      <c r="T3969" s="18">
        <f t="shared" si="1062"/>
        <v>47681.749999999985</v>
      </c>
      <c r="U3969" s="15"/>
    </row>
    <row r="3970" spans="1:21" ht="16.8" customHeight="1" x14ac:dyDescent="0.35">
      <c r="A3970" s="15"/>
      <c r="B3970" s="15">
        <v>0</v>
      </c>
      <c r="C3970" s="15" t="s">
        <v>178</v>
      </c>
      <c r="D3970" s="16">
        <v>1134.9100000000001</v>
      </c>
      <c r="E3970" s="16"/>
      <c r="F3970" s="16"/>
      <c r="G3970" s="16"/>
      <c r="H3970" s="103" t="s">
        <v>40</v>
      </c>
      <c r="I3970" s="4"/>
      <c r="J3970" s="14"/>
      <c r="K3970" s="17" t="str">
        <f>C4009</f>
        <v>TASSE</v>
      </c>
      <c r="L3970" s="16"/>
      <c r="M3970" s="16">
        <f>10*(L3967+L3968-M3968)/100</f>
        <v>230.75599999999997</v>
      </c>
      <c r="N3970" s="16">
        <f>G4009</f>
        <v>0</v>
      </c>
      <c r="O3970" s="16">
        <f t="shared" ref="O3970:O3989" si="1063">O3909+M3970-N3970</f>
        <v>21123.666000000005</v>
      </c>
      <c r="P3970" s="18">
        <f t="shared" ref="P3970:P3989" si="1064">P3909+M3970</f>
        <v>2254.7660000000001</v>
      </c>
      <c r="Q3970" s="14"/>
      <c r="R3970" s="18"/>
      <c r="S3970" s="16"/>
      <c r="T3970" s="18">
        <f t="shared" si="1062"/>
        <v>47681.749999999985</v>
      </c>
      <c r="U3970" s="15"/>
    </row>
    <row r="3971" spans="1:21" ht="16.8" customHeight="1" x14ac:dyDescent="0.35">
      <c r="A3971" s="15"/>
      <c r="B3971" s="16">
        <f>B3970+B3910</f>
        <v>74.98</v>
      </c>
      <c r="C3971" s="15" t="s">
        <v>179</v>
      </c>
      <c r="D3971" s="16">
        <v>1134.33</v>
      </c>
      <c r="E3971" s="16">
        <v>0</v>
      </c>
      <c r="F3971" s="16"/>
      <c r="G3971" s="16"/>
      <c r="H3971" s="103">
        <f>D3971+H3910</f>
        <v>11605.539999999999</v>
      </c>
      <c r="I3971" s="4"/>
      <c r="J3971" s="14"/>
      <c r="K3971" s="17" t="str">
        <f>C3979</f>
        <v>TOT. PAG. PRODUTTORI</v>
      </c>
      <c r="L3971" s="16"/>
      <c r="M3971" s="16">
        <f>8.37*(L3967+L3968-M3968)/100</f>
        <v>193.14277199999998</v>
      </c>
      <c r="N3971" s="16">
        <f>D3979</f>
        <v>3982.5</v>
      </c>
      <c r="O3971" s="16">
        <f t="shared" si="1063"/>
        <v>-23562.590858000003</v>
      </c>
      <c r="P3971" s="18">
        <f t="shared" si="1064"/>
        <v>1887.2391420000001</v>
      </c>
      <c r="Q3971" s="14"/>
      <c r="R3971" s="18"/>
      <c r="S3971" s="16"/>
      <c r="T3971" s="18">
        <f t="shared" si="1062"/>
        <v>47681.749999999985</v>
      </c>
      <c r="U3971" s="15"/>
    </row>
    <row r="3972" spans="1:21" ht="16.8" customHeight="1" x14ac:dyDescent="0.35">
      <c r="A3972" s="15"/>
      <c r="B3972" s="15"/>
      <c r="C3972" s="15" t="s">
        <v>180</v>
      </c>
      <c r="D3972" s="16">
        <v>150</v>
      </c>
      <c r="E3972" s="16">
        <v>0</v>
      </c>
      <c r="F3972" s="16"/>
      <c r="G3972" s="16"/>
      <c r="H3972" s="103" t="s">
        <v>44</v>
      </c>
      <c r="I3972" s="77" t="s">
        <v>181</v>
      </c>
      <c r="J3972" s="14"/>
      <c r="K3972" s="15" t="str">
        <f>C3996</f>
        <v>TOT. PAG. IMPIEGATE</v>
      </c>
      <c r="L3972" s="16"/>
      <c r="M3972" s="16">
        <f>15.35*(L3967+L3968-M3968)/100</f>
        <v>354.21045999999996</v>
      </c>
      <c r="N3972" s="16">
        <f>D3996</f>
        <v>4193</v>
      </c>
      <c r="O3972" s="16">
        <f t="shared" si="1063"/>
        <v>-7455.9241900000006</v>
      </c>
      <c r="P3972" s="18">
        <f t="shared" si="1064"/>
        <v>3461.0658100000001</v>
      </c>
      <c r="Q3972" s="14"/>
      <c r="R3972" s="18"/>
      <c r="S3972" s="16"/>
      <c r="T3972" s="18">
        <f t="shared" si="1062"/>
        <v>47681.749999999985</v>
      </c>
      <c r="U3972" s="15"/>
    </row>
    <row r="3973" spans="1:21" ht="16.8" customHeight="1" x14ac:dyDescent="0.35">
      <c r="A3973" s="15"/>
      <c r="B3973" s="15" t="s">
        <v>42</v>
      </c>
      <c r="C3973" s="15" t="s">
        <v>182</v>
      </c>
      <c r="D3973" s="16">
        <v>0</v>
      </c>
      <c r="E3973" s="16"/>
      <c r="F3973" s="16"/>
      <c r="G3973" s="16"/>
      <c r="H3973" s="103">
        <f>D3973+H3912</f>
        <v>23.73</v>
      </c>
      <c r="I3973" s="78">
        <f>D3970+D3971-E3971+D3973</f>
        <v>2269.2399999999998</v>
      </c>
      <c r="J3973" s="14"/>
      <c r="K3973" s="15" t="s">
        <v>45</v>
      </c>
      <c r="L3973" s="16"/>
      <c r="M3973" s="16">
        <f>2.6*(L3967+L3968-M3968)/100</f>
        <v>59.996560000000002</v>
      </c>
      <c r="N3973" s="16">
        <f>D3984</f>
        <v>0</v>
      </c>
      <c r="O3973" s="16">
        <f t="shared" si="1063"/>
        <v>5577.4391599999999</v>
      </c>
      <c r="P3973" s="18">
        <f t="shared" si="1064"/>
        <v>586.23916000000008</v>
      </c>
      <c r="Q3973" s="14"/>
      <c r="R3973" s="18"/>
      <c r="S3973" s="16"/>
      <c r="T3973" s="18">
        <f t="shared" si="1062"/>
        <v>47681.749999999985</v>
      </c>
      <c r="U3973" s="15"/>
    </row>
    <row r="3974" spans="1:21" ht="16.8" customHeight="1" x14ac:dyDescent="0.35">
      <c r="A3974" s="15"/>
      <c r="B3974" s="15"/>
      <c r="C3974" s="15" t="s">
        <v>183</v>
      </c>
      <c r="D3974" s="16">
        <v>38.32</v>
      </c>
      <c r="E3974" s="16"/>
      <c r="F3974" s="16"/>
      <c r="G3974" s="16">
        <v>0</v>
      </c>
      <c r="H3974" s="103" t="s">
        <v>49</v>
      </c>
      <c r="I3974" s="4"/>
      <c r="J3974" s="14"/>
      <c r="K3974" s="15" t="s">
        <v>47</v>
      </c>
      <c r="L3974" s="16"/>
      <c r="M3974" s="16">
        <f>2.6*(L3967+L3968-M3968)/100</f>
        <v>59.996560000000002</v>
      </c>
      <c r="N3974" s="16">
        <f>G3985+H3985</f>
        <v>7.5</v>
      </c>
      <c r="O3974" s="16">
        <f t="shared" si="1063"/>
        <v>5332.6691600000004</v>
      </c>
      <c r="P3974" s="18">
        <f t="shared" si="1064"/>
        <v>586.23916000000008</v>
      </c>
      <c r="Q3974" s="14"/>
      <c r="R3974" s="18"/>
      <c r="S3974" s="16">
        <f>G3974</f>
        <v>0</v>
      </c>
      <c r="T3974" s="18">
        <f t="shared" si="1062"/>
        <v>47681.749999999985</v>
      </c>
      <c r="U3974" s="15" t="str">
        <f>C3974</f>
        <v>Provvigioni TUTELA LEGALE</v>
      </c>
    </row>
    <row r="3975" spans="1:21" ht="16.8" customHeight="1" x14ac:dyDescent="0.35">
      <c r="A3975" s="15"/>
      <c r="B3975" s="15"/>
      <c r="C3975" s="15" t="s">
        <v>184</v>
      </c>
      <c r="D3975" s="16"/>
      <c r="E3975" s="16"/>
      <c r="F3975" s="16"/>
      <c r="G3975" s="16">
        <v>0</v>
      </c>
      <c r="H3975" s="103">
        <f>D3974+H3914</f>
        <v>669.15000000000009</v>
      </c>
      <c r="I3975" s="4"/>
      <c r="J3975" s="14"/>
      <c r="K3975" s="15" t="s">
        <v>50</v>
      </c>
      <c r="L3975" s="16"/>
      <c r="M3975" s="16">
        <f>0.46*(L3967+L3968-M3968)/100</f>
        <v>10.614775999999999</v>
      </c>
      <c r="N3975" s="16">
        <f>G3989</f>
        <v>0</v>
      </c>
      <c r="O3975" s="16">
        <f t="shared" si="1063"/>
        <v>986.77923599999997</v>
      </c>
      <c r="P3975" s="18">
        <f t="shared" si="1064"/>
        <v>103.719236</v>
      </c>
      <c r="Q3975" s="14"/>
      <c r="R3975" s="18"/>
      <c r="S3975" s="16">
        <f>G3975</f>
        <v>0</v>
      </c>
      <c r="T3975" s="18">
        <f t="shared" si="1062"/>
        <v>47681.749999999985</v>
      </c>
      <c r="U3975" s="15" t="str">
        <f>C3975</f>
        <v xml:space="preserve">PAG. PROVV. SILVIO CATTANEO MESE DI </v>
      </c>
    </row>
    <row r="3976" spans="1:21" ht="16.8" customHeight="1" x14ac:dyDescent="0.35">
      <c r="A3976" s="15"/>
      <c r="B3976" s="15"/>
      <c r="C3976" s="15" t="s">
        <v>185</v>
      </c>
      <c r="D3976" s="16"/>
      <c r="E3976" s="16"/>
      <c r="F3976" s="16"/>
      <c r="G3976" s="16">
        <v>0</v>
      </c>
      <c r="H3976" s="103"/>
      <c r="I3976" s="4"/>
      <c r="J3976" s="14"/>
      <c r="K3976" s="15" t="s">
        <v>52</v>
      </c>
      <c r="L3976" s="16"/>
      <c r="M3976" s="16">
        <f>0.28*(L3967+L3968-M3968)/100</f>
        <v>6.4611679999999998</v>
      </c>
      <c r="N3976" s="16">
        <f>D3999</f>
        <v>0</v>
      </c>
      <c r="O3976" s="16">
        <f t="shared" si="1063"/>
        <v>600.64344800000003</v>
      </c>
      <c r="P3976" s="18">
        <f t="shared" si="1064"/>
        <v>63.133448000000001</v>
      </c>
      <c r="Q3976" s="14"/>
      <c r="R3976" s="18"/>
      <c r="S3976" s="16">
        <f>G3976</f>
        <v>0</v>
      </c>
      <c r="T3976" s="18">
        <f t="shared" si="1062"/>
        <v>47681.749999999985</v>
      </c>
      <c r="U3976" s="15" t="str">
        <f>C3976</f>
        <v>PAG. PROVV. AMICONE RENZO MESE DI</v>
      </c>
    </row>
    <row r="3977" spans="1:21" ht="16.8" customHeight="1" x14ac:dyDescent="0.35">
      <c r="A3977" s="15"/>
      <c r="B3977" s="15"/>
      <c r="C3977" s="15" t="s">
        <v>186</v>
      </c>
      <c r="D3977" s="16"/>
      <c r="E3977" s="16"/>
      <c r="F3977" s="16"/>
      <c r="G3977" s="16">
        <v>0</v>
      </c>
      <c r="H3977" s="103"/>
      <c r="I3977" s="4"/>
      <c r="J3977" s="14"/>
      <c r="K3977" s="15" t="str">
        <f>C3987</f>
        <v>Materiale pulizia</v>
      </c>
      <c r="L3977" s="16"/>
      <c r="M3977" s="16">
        <f>0.28*(L3967+L3968-M3968)/100</f>
        <v>6.4611679999999998</v>
      </c>
      <c r="N3977" s="16">
        <f>G3987</f>
        <v>0</v>
      </c>
      <c r="O3977" s="16">
        <f t="shared" si="1063"/>
        <v>600.64344800000003</v>
      </c>
      <c r="P3977" s="18">
        <f t="shared" si="1064"/>
        <v>63.133448000000001</v>
      </c>
      <c r="Q3977" s="14"/>
      <c r="R3977" s="18"/>
      <c r="S3977" s="16">
        <f>G3977</f>
        <v>0</v>
      </c>
      <c r="T3977" s="18">
        <f t="shared" si="1062"/>
        <v>47681.749999999985</v>
      </c>
      <c r="U3977" s="15" t="str">
        <f>C3977</f>
        <v>PAG. PROVV. VINCENZO  DI VITO</v>
      </c>
    </row>
    <row r="3978" spans="1:21" ht="16.8" customHeight="1" x14ac:dyDescent="0.35">
      <c r="A3978" s="15"/>
      <c r="B3978" s="15"/>
      <c r="C3978" s="15" t="s">
        <v>236</v>
      </c>
      <c r="D3978" s="16"/>
      <c r="E3978" s="16"/>
      <c r="F3978" s="16"/>
      <c r="G3978" s="16">
        <v>3982.5</v>
      </c>
      <c r="H3978" s="16"/>
      <c r="I3978" s="4"/>
      <c r="J3978" s="14"/>
      <c r="K3978" s="15" t="str">
        <f>C3990</f>
        <v>Pubblicità</v>
      </c>
      <c r="L3978" s="16"/>
      <c r="M3978" s="16">
        <f>0.28*(L3967+L3968-M3968)/100</f>
        <v>6.4611679999999998</v>
      </c>
      <c r="N3978" s="16">
        <f>G3990</f>
        <v>0</v>
      </c>
      <c r="O3978" s="16">
        <f t="shared" si="1063"/>
        <v>600.64344800000003</v>
      </c>
      <c r="P3978" s="18">
        <f t="shared" si="1064"/>
        <v>63.133448000000001</v>
      </c>
      <c r="Q3978" s="14"/>
      <c r="R3978" s="18"/>
      <c r="S3978" s="16">
        <f>G3978</f>
        <v>3982.5</v>
      </c>
      <c r="T3978" s="18">
        <f t="shared" si="1062"/>
        <v>43699.249999999985</v>
      </c>
      <c r="U3978" s="15" t="str">
        <f>C3978</f>
        <v>PAG. PROVV. FRANCESCO MARCHESOLI  12/2023  fatt. 1/2024</v>
      </c>
    </row>
    <row r="3979" spans="1:21" ht="16.8" customHeight="1" x14ac:dyDescent="0.35">
      <c r="A3979" s="15"/>
      <c r="B3979" s="15"/>
      <c r="C3979" s="15" t="s">
        <v>55</v>
      </c>
      <c r="D3979" s="16">
        <f>SUM(G3971:G3978)+E3974+E3975+E3976+E3977+E3978</f>
        <v>3982.5</v>
      </c>
      <c r="E3979" s="16"/>
      <c r="F3979" s="16"/>
      <c r="G3979" s="16"/>
      <c r="H3979" s="16"/>
      <c r="I3979" s="4"/>
      <c r="J3979" s="14"/>
      <c r="K3979" s="15" t="str">
        <f>C4000</f>
        <v xml:space="preserve">PAG. BOLLETTA ENEL  </v>
      </c>
      <c r="L3979" s="16"/>
      <c r="M3979" s="16">
        <f>0.46*(L3967+L3968-M3968)/100</f>
        <v>10.614775999999999</v>
      </c>
      <c r="N3979" s="16">
        <f>G4000</f>
        <v>0</v>
      </c>
      <c r="O3979" s="16">
        <f t="shared" si="1063"/>
        <v>986.77923599999997</v>
      </c>
      <c r="P3979" s="18">
        <f t="shared" si="1064"/>
        <v>103.719236</v>
      </c>
      <c r="Q3979" s="14"/>
      <c r="R3979" s="18"/>
      <c r="S3979" s="16">
        <v>0</v>
      </c>
      <c r="T3979" s="18">
        <f t="shared" si="1062"/>
        <v>43699.249999999985</v>
      </c>
      <c r="U3979" s="15"/>
    </row>
    <row r="3980" spans="1:21" ht="16.8" customHeight="1" x14ac:dyDescent="0.35">
      <c r="A3980" s="15"/>
      <c r="B3980" s="15"/>
      <c r="C3980" s="15" t="s">
        <v>56</v>
      </c>
      <c r="D3980" s="16"/>
      <c r="E3980" s="16"/>
      <c r="F3980" s="16"/>
      <c r="G3980" s="16"/>
      <c r="H3980" s="16">
        <f>SUM(H3967:H3979)</f>
        <v>22522.359999999997</v>
      </c>
      <c r="I3980" s="4"/>
      <c r="J3980" s="14"/>
      <c r="K3980" s="15" t="s">
        <v>188</v>
      </c>
      <c r="L3980" s="16"/>
      <c r="M3980" s="16">
        <f>14.4*(L3967+L3968-M3968)/100</f>
        <v>332.28863999999999</v>
      </c>
      <c r="N3980" s="16">
        <f>G4001</f>
        <v>0</v>
      </c>
      <c r="O3980" s="16">
        <f t="shared" si="1063"/>
        <v>8735.0930399999997</v>
      </c>
      <c r="P3980" s="18">
        <f t="shared" si="1064"/>
        <v>3246.8630400000002</v>
      </c>
      <c r="Q3980" s="14"/>
      <c r="R3980" s="18"/>
      <c r="S3980" s="16">
        <v>0</v>
      </c>
      <c r="T3980" s="18">
        <f t="shared" si="1062"/>
        <v>43699.249999999985</v>
      </c>
      <c r="U3980" s="15"/>
    </row>
    <row r="3981" spans="1:21" ht="16.8" customHeight="1" x14ac:dyDescent="0.35">
      <c r="A3981" s="15"/>
      <c r="B3981" s="15"/>
      <c r="C3981" s="15" t="s">
        <v>57</v>
      </c>
      <c r="D3981" s="16">
        <f>E3980+G3980</f>
        <v>0</v>
      </c>
      <c r="E3981" s="16"/>
      <c r="F3981" s="16"/>
      <c r="G3981" s="16"/>
      <c r="H3981" s="16"/>
      <c r="I3981" s="4"/>
      <c r="J3981" s="14"/>
      <c r="K3981" s="15" t="str">
        <f>C4002</f>
        <v>Spese condominiali</v>
      </c>
      <c r="L3981" s="16">
        <f>D3990</f>
        <v>0</v>
      </c>
      <c r="M3981" s="16">
        <f>1.4*(L3967+L3968-M3968)/100</f>
        <v>32.305839999999996</v>
      </c>
      <c r="N3981" s="16">
        <f>G4002</f>
        <v>0</v>
      </c>
      <c r="O3981" s="16">
        <f t="shared" si="1063"/>
        <v>2431.0572400000001</v>
      </c>
      <c r="P3981" s="18">
        <f t="shared" si="1064"/>
        <v>315.66723999999999</v>
      </c>
      <c r="Q3981" s="14"/>
      <c r="R3981" s="18"/>
      <c r="S3981" s="16">
        <v>0</v>
      </c>
      <c r="T3981" s="18">
        <f t="shared" si="1062"/>
        <v>43699.249999999985</v>
      </c>
      <c r="U3981" s="15"/>
    </row>
    <row r="3982" spans="1:21" ht="16.8" customHeight="1" x14ac:dyDescent="0.35">
      <c r="A3982" s="15"/>
      <c r="B3982" s="15"/>
      <c r="C3982" s="15" t="s">
        <v>58</v>
      </c>
      <c r="D3982" s="16"/>
      <c r="E3982" s="16"/>
      <c r="F3982" s="16"/>
      <c r="G3982" s="16">
        <v>0</v>
      </c>
      <c r="H3982" s="16"/>
      <c r="I3982" s="4"/>
      <c r="J3982" s="14"/>
      <c r="K3982" s="15" t="str">
        <f>C4004</f>
        <v xml:space="preserve">RIVALSA </v>
      </c>
      <c r="L3982" s="16"/>
      <c r="M3982" s="16">
        <f>0*(L3967+L3968-M3968)/100</f>
        <v>0</v>
      </c>
      <c r="N3982" s="16">
        <f>G4004</f>
        <v>0</v>
      </c>
      <c r="O3982" s="16">
        <f t="shared" si="1063"/>
        <v>0</v>
      </c>
      <c r="P3982" s="18">
        <f t="shared" si="1064"/>
        <v>0</v>
      </c>
      <c r="Q3982" s="14"/>
      <c r="R3982" s="18"/>
      <c r="S3982" s="16">
        <f>G3982</f>
        <v>0</v>
      </c>
      <c r="T3982" s="18">
        <f t="shared" si="1062"/>
        <v>43699.249999999985</v>
      </c>
      <c r="U3982" s="15" t="str">
        <f>C3982</f>
        <v xml:space="preserve">Francobolli    </v>
      </c>
    </row>
    <row r="3983" spans="1:21" ht="16.8" customHeight="1" x14ac:dyDescent="0.35">
      <c r="A3983" s="15"/>
      <c r="B3983" s="15"/>
      <c r="C3983" s="15" t="s">
        <v>143</v>
      </c>
      <c r="D3983" s="16"/>
      <c r="E3983" s="16"/>
      <c r="F3983" s="16"/>
      <c r="G3983" s="16">
        <v>0</v>
      </c>
      <c r="H3983" s="16"/>
      <c r="I3983" s="4"/>
      <c r="J3983" s="14"/>
      <c r="K3983" s="15" t="str">
        <f>C4005</f>
        <v>COMMERCIALISTA</v>
      </c>
      <c r="L3983" s="16"/>
      <c r="M3983" s="16">
        <f>1.86*(L3967+L3968-M3968)/100</f>
        <v>42.920616000000003</v>
      </c>
      <c r="N3983" s="16">
        <f>G4005</f>
        <v>0</v>
      </c>
      <c r="O3983" s="16">
        <f t="shared" si="1063"/>
        <v>1590.2364760000003</v>
      </c>
      <c r="P3983" s="18">
        <f t="shared" si="1064"/>
        <v>419.38647600000002</v>
      </c>
      <c r="Q3983" s="14"/>
      <c r="R3983" s="18"/>
      <c r="S3983" s="16">
        <f>G3983</f>
        <v>0</v>
      </c>
      <c r="T3983" s="18">
        <f t="shared" si="1062"/>
        <v>43699.249999999985</v>
      </c>
      <c r="U3983" s="15" t="str">
        <f>C3983</f>
        <v xml:space="preserve">PAG. FATT. SOMMESE PETROLI </v>
      </c>
    </row>
    <row r="3984" spans="1:21" ht="16.8" customHeight="1" x14ac:dyDescent="0.35">
      <c r="A3984" s="15"/>
      <c r="B3984" s="15"/>
      <c r="C3984" s="15" t="s">
        <v>60</v>
      </c>
      <c r="D3984" s="16">
        <f>SUM(G3983:G3984)</f>
        <v>0</v>
      </c>
      <c r="E3984" s="16">
        <v>0</v>
      </c>
      <c r="F3984" s="16"/>
      <c r="G3984" s="16">
        <v>0</v>
      </c>
      <c r="H3984" s="16"/>
      <c r="I3984" s="4"/>
      <c r="J3984" s="14"/>
      <c r="K3984" s="15" t="str">
        <f>C4006</f>
        <v>CASSA PREVIDENZA  AGENTI  + QUOTA GAA</v>
      </c>
      <c r="L3984" s="16">
        <v>0</v>
      </c>
      <c r="M3984" s="16">
        <f>0.7*(L3967+L3968-M3968)/100</f>
        <v>16.152919999999998</v>
      </c>
      <c r="N3984" s="16">
        <f>G4006</f>
        <v>0</v>
      </c>
      <c r="O3984" s="16">
        <f t="shared" si="1063"/>
        <v>1501.6136200000001</v>
      </c>
      <c r="P3984" s="18">
        <f t="shared" si="1064"/>
        <v>157.83362</v>
      </c>
      <c r="Q3984" s="14"/>
      <c r="R3984" s="18"/>
      <c r="S3984" s="16">
        <f>G3984</f>
        <v>0</v>
      </c>
      <c r="T3984" s="18">
        <f t="shared" si="1062"/>
        <v>43699.249999999985</v>
      </c>
      <c r="U3984" s="15" t="str">
        <f>C3984</f>
        <v>Benzina auto papa'</v>
      </c>
    </row>
    <row r="3985" spans="1:21" ht="16.8" customHeight="1" x14ac:dyDescent="0.35">
      <c r="A3985" s="15"/>
      <c r="B3985" s="15"/>
      <c r="C3985" s="28" t="s">
        <v>237</v>
      </c>
      <c r="D3985" s="16"/>
      <c r="E3985" s="16">
        <v>0</v>
      </c>
      <c r="F3985" s="16">
        <v>0</v>
      </c>
      <c r="G3985" s="16">
        <v>7.5</v>
      </c>
      <c r="H3985" s="27">
        <v>0</v>
      </c>
      <c r="I3985" s="4"/>
      <c r="J3985" s="14"/>
      <c r="K3985" s="15" t="str">
        <f>C4010</f>
        <v>PREL.  ACC. PER AMM-  GIGI</v>
      </c>
      <c r="L3985" s="16">
        <v>0</v>
      </c>
      <c r="M3985" s="16">
        <f>18.82*(L3967+L3968-M3968)/100</f>
        <v>434.28279199999997</v>
      </c>
      <c r="N3985" s="16">
        <f>G4010</f>
        <v>0</v>
      </c>
      <c r="O3985" s="16">
        <f t="shared" si="1063"/>
        <v>14706.019611999998</v>
      </c>
      <c r="P3985" s="18">
        <f t="shared" si="1064"/>
        <v>4243.4696120000008</v>
      </c>
      <c r="Q3985" s="14"/>
      <c r="R3985" s="18"/>
      <c r="S3985" s="16">
        <v>0</v>
      </c>
      <c r="T3985" s="18">
        <f t="shared" si="1062"/>
        <v>43699.249999999985</v>
      </c>
      <c r="U3985" s="15"/>
    </row>
    <row r="3986" spans="1:21" ht="16.8" customHeight="1" x14ac:dyDescent="0.35">
      <c r="A3986" s="15"/>
      <c r="B3986" s="15"/>
      <c r="C3986" s="15"/>
      <c r="D3986" s="16"/>
      <c r="E3986" s="16"/>
      <c r="F3986" s="16"/>
      <c r="G3986" s="16">
        <v>0</v>
      </c>
      <c r="H3986" s="27">
        <v>0</v>
      </c>
      <c r="I3986" s="4"/>
      <c r="J3986" s="14"/>
      <c r="K3986" s="15" t="str">
        <f>C4011</f>
        <v>PREL.  ACC. PER AMM-. RENZO</v>
      </c>
      <c r="L3986" s="16">
        <v>0</v>
      </c>
      <c r="M3986" s="16">
        <f>18.82*(L3967+L3968-M3968)/100</f>
        <v>434.28279199999997</v>
      </c>
      <c r="N3986" s="29">
        <f>G4011</f>
        <v>0</v>
      </c>
      <c r="O3986" s="16">
        <f t="shared" si="1063"/>
        <v>26371.989611999998</v>
      </c>
      <c r="P3986" s="18">
        <f t="shared" si="1064"/>
        <v>4243.4696120000008</v>
      </c>
      <c r="Q3986" s="14"/>
      <c r="R3986" s="18"/>
      <c r="S3986" s="16">
        <f>G3986</f>
        <v>0</v>
      </c>
      <c r="T3986" s="18">
        <f t="shared" si="1062"/>
        <v>43699.249999999985</v>
      </c>
      <c r="U3986" s="15">
        <f t="shared" ref="U3986:U3992" si="1065">C3986</f>
        <v>0</v>
      </c>
    </row>
    <row r="3987" spans="1:21" ht="16.8" customHeight="1" x14ac:dyDescent="0.35">
      <c r="A3987" s="15"/>
      <c r="B3987" s="15"/>
      <c r="C3987" s="28" t="s">
        <v>62</v>
      </c>
      <c r="D3987" s="16"/>
      <c r="E3987" s="16"/>
      <c r="F3987" s="16"/>
      <c r="G3987" s="16">
        <v>0</v>
      </c>
      <c r="H3987" s="16"/>
      <c r="I3987" s="4"/>
      <c r="J3987" s="14"/>
      <c r="K3987" s="15" t="str">
        <f>C3982</f>
        <v xml:space="preserve">Francobolli    </v>
      </c>
      <c r="L3987" s="16">
        <v>0</v>
      </c>
      <c r="M3987" s="16">
        <f>0.5*(L3967+L3968-M3968)/100</f>
        <v>11.537799999999999</v>
      </c>
      <c r="N3987" s="16">
        <f>G3982</f>
        <v>0</v>
      </c>
      <c r="O3987" s="16">
        <f t="shared" si="1063"/>
        <v>1072.5883000000001</v>
      </c>
      <c r="P3987" s="18">
        <f t="shared" si="1064"/>
        <v>112.73830000000001</v>
      </c>
      <c r="Q3987" s="14"/>
      <c r="R3987" s="18"/>
      <c r="S3987" s="16">
        <f>G3987</f>
        <v>0</v>
      </c>
      <c r="T3987" s="18">
        <f t="shared" si="1062"/>
        <v>43699.249999999985</v>
      </c>
      <c r="U3987" s="15" t="str">
        <f t="shared" si="1065"/>
        <v>Materiale pulizia</v>
      </c>
    </row>
    <row r="3988" spans="1:21" ht="16.8" customHeight="1" x14ac:dyDescent="0.35">
      <c r="A3988" s="15"/>
      <c r="B3988" s="15"/>
      <c r="C3988" s="15" t="s">
        <v>63</v>
      </c>
      <c r="D3988" s="16"/>
      <c r="E3988" s="16"/>
      <c r="F3988" s="16"/>
      <c r="G3988" s="16">
        <v>0</v>
      </c>
      <c r="H3988" s="16"/>
      <c r="I3988" s="4"/>
      <c r="J3988" s="14"/>
      <c r="K3988" s="17" t="str">
        <f>C3988</f>
        <v xml:space="preserve">Assicurazioni </v>
      </c>
      <c r="L3988" s="16">
        <v>0</v>
      </c>
      <c r="M3988" s="16">
        <f>0.5*(L3967+L3968-M3968)/100</f>
        <v>11.537799999999999</v>
      </c>
      <c r="N3988" s="16">
        <f>G3988</f>
        <v>0</v>
      </c>
      <c r="O3988" s="16">
        <f t="shared" si="1063"/>
        <v>1072.5883000000001</v>
      </c>
      <c r="P3988" s="18">
        <f t="shared" si="1064"/>
        <v>112.73830000000001</v>
      </c>
      <c r="Q3988" s="14"/>
      <c r="R3988" s="18"/>
      <c r="S3988" s="16">
        <f>G3988</f>
        <v>0</v>
      </c>
      <c r="T3988" s="18">
        <f t="shared" si="1062"/>
        <v>43699.249999999985</v>
      </c>
      <c r="U3988" s="15" t="str">
        <f t="shared" si="1065"/>
        <v xml:space="preserve">Assicurazioni </v>
      </c>
    </row>
    <row r="3989" spans="1:21" ht="16.8" customHeight="1" x14ac:dyDescent="0.35">
      <c r="A3989" s="15"/>
      <c r="B3989" s="15"/>
      <c r="C3989" s="15" t="s">
        <v>50</v>
      </c>
      <c r="D3989" s="16"/>
      <c r="E3989" s="16"/>
      <c r="F3989" s="16"/>
      <c r="G3989" s="16">
        <v>0</v>
      </c>
      <c r="H3989" s="16"/>
      <c r="I3989" s="4"/>
      <c r="J3989" s="14"/>
      <c r="K3989" s="17" t="s">
        <v>64</v>
      </c>
      <c r="L3989" s="16"/>
      <c r="M3989" s="16">
        <f>2.32*(L3967+L3968-M3968)/100</f>
        <v>53.535391999999995</v>
      </c>
      <c r="N3989" s="16">
        <f>H4023+H4022+G4021</f>
        <v>0</v>
      </c>
      <c r="O3989" s="16">
        <f t="shared" si="1063"/>
        <v>-139.88428800000003</v>
      </c>
      <c r="P3989" s="18">
        <f t="shared" si="1064"/>
        <v>523.10571199999993</v>
      </c>
      <c r="Q3989" s="14"/>
      <c r="R3989" s="18"/>
      <c r="S3989" s="16">
        <f>G3989</f>
        <v>0</v>
      </c>
      <c r="T3989" s="18">
        <f t="shared" si="1062"/>
        <v>43699.249999999985</v>
      </c>
      <c r="U3989" s="15" t="str">
        <f t="shared" si="1065"/>
        <v>Telepass</v>
      </c>
    </row>
    <row r="3990" spans="1:21" ht="16.8" customHeight="1" x14ac:dyDescent="0.35">
      <c r="A3990" s="15"/>
      <c r="B3990" s="15"/>
      <c r="C3990" s="28" t="s">
        <v>65</v>
      </c>
      <c r="D3990" s="16">
        <v>0</v>
      </c>
      <c r="E3990" s="16"/>
      <c r="F3990" s="16"/>
      <c r="G3990" s="16">
        <v>0</v>
      </c>
      <c r="H3990" s="16"/>
      <c r="I3990" s="4"/>
      <c r="J3990" s="14"/>
      <c r="K3990" s="17"/>
      <c r="L3990" s="16"/>
      <c r="M3990" s="16"/>
      <c r="N3990" s="16" t="s">
        <v>66</v>
      </c>
      <c r="O3990" s="16">
        <f>T4024+AO4024</f>
        <v>39506.249999999985</v>
      </c>
      <c r="P3990" s="18"/>
      <c r="Q3990" s="14"/>
      <c r="R3990" s="18"/>
      <c r="S3990" s="16">
        <v>0</v>
      </c>
      <c r="T3990" s="18">
        <f t="shared" si="1062"/>
        <v>43699.249999999985</v>
      </c>
      <c r="U3990" s="15" t="str">
        <f t="shared" si="1065"/>
        <v>Pubblicità</v>
      </c>
    </row>
    <row r="3991" spans="1:21" ht="16.8" customHeight="1" x14ac:dyDescent="0.35">
      <c r="A3991" s="15"/>
      <c r="B3991" s="66"/>
      <c r="C3991" s="15" t="s">
        <v>238</v>
      </c>
      <c r="D3991" s="67"/>
      <c r="E3991" s="16">
        <v>0</v>
      </c>
      <c r="F3991" s="16"/>
      <c r="G3991" s="16">
        <v>898</v>
      </c>
      <c r="H3991" s="16"/>
      <c r="I3991" s="4"/>
      <c r="J3991" s="14"/>
      <c r="K3991" s="17" t="s">
        <v>148</v>
      </c>
      <c r="L3991" s="16"/>
      <c r="M3991" s="16">
        <v>55259.519999999997</v>
      </c>
      <c r="N3991" s="16" t="s">
        <v>68</v>
      </c>
      <c r="O3991" s="31">
        <f>L4015</f>
        <v>0</v>
      </c>
      <c r="P3991" s="32">
        <f>SUM(P3970:P3989)</f>
        <v>22547.660000000007</v>
      </c>
      <c r="Q3991" s="14"/>
      <c r="R3991" s="18"/>
      <c r="S3991" s="16">
        <f>G3991</f>
        <v>898</v>
      </c>
      <c r="T3991" s="18">
        <f t="shared" si="1062"/>
        <v>42801.249999999985</v>
      </c>
      <c r="U3991" s="15" t="str">
        <f t="shared" si="1065"/>
        <v xml:space="preserve">PAG. STIP.   DICEMBRE 2023        MARZIA </v>
      </c>
    </row>
    <row r="3992" spans="1:21" ht="16.8" customHeight="1" x14ac:dyDescent="0.35">
      <c r="A3992" s="15"/>
      <c r="B3992" s="15"/>
      <c r="C3992" s="15" t="s">
        <v>239</v>
      </c>
      <c r="D3992" s="16"/>
      <c r="E3992" s="16">
        <v>0</v>
      </c>
      <c r="F3992" s="16"/>
      <c r="G3992" s="16">
        <v>837</v>
      </c>
      <c r="H3992" s="16"/>
      <c r="I3992" s="4"/>
      <c r="J3992" s="14"/>
      <c r="K3992" s="17" t="s">
        <v>146</v>
      </c>
      <c r="L3992" s="16"/>
      <c r="M3992" s="16">
        <v>86594.16</v>
      </c>
      <c r="N3992" s="16" t="s">
        <v>70</v>
      </c>
      <c r="O3992" s="16">
        <f>SUM(L4003:L4014)+L4017</f>
        <v>4705.8599999999997</v>
      </c>
      <c r="P3992" s="33">
        <f>SUM(O3970:O3989)</f>
        <v>62132.05</v>
      </c>
      <c r="Q3992" s="14"/>
      <c r="R3992" s="18"/>
      <c r="S3992" s="16">
        <f>G3992</f>
        <v>837</v>
      </c>
      <c r="T3992" s="18">
        <f t="shared" si="1062"/>
        <v>41964.249999999985</v>
      </c>
      <c r="U3992" s="15" t="str">
        <f t="shared" si="1065"/>
        <v xml:space="preserve">PAG. STIP.   DICEMBRE 2023  DEBORAH </v>
      </c>
    </row>
    <row r="3993" spans="1:21" ht="16.8" customHeight="1" x14ac:dyDescent="0.35">
      <c r="A3993" s="15"/>
      <c r="B3993" s="15"/>
      <c r="C3993" s="15" t="s">
        <v>240</v>
      </c>
      <c r="D3993" s="16"/>
      <c r="E3993" s="16">
        <v>0</v>
      </c>
      <c r="F3993" s="16"/>
      <c r="G3993" s="16">
        <v>1491</v>
      </c>
      <c r="H3993" s="16"/>
      <c r="I3993" s="4"/>
      <c r="J3993" s="14"/>
      <c r="K3993" s="17"/>
      <c r="L3993" s="16"/>
      <c r="M3993" s="16"/>
      <c r="N3993" s="16" t="s">
        <v>72</v>
      </c>
      <c r="O3993" s="34">
        <f>O3932+O3933-F4008-F4007</f>
        <v>20329.990000000002</v>
      </c>
      <c r="P3993" s="35">
        <f>O3932+O3933+O3994-F4008-F4007-O3991-O3992</f>
        <v>17931.690000000002</v>
      </c>
      <c r="Q3993" s="14"/>
      <c r="R3993" s="18"/>
      <c r="S3993" s="16">
        <f>G3993</f>
        <v>1491</v>
      </c>
      <c r="T3993" s="18">
        <f t="shared" si="1062"/>
        <v>40473.249999999985</v>
      </c>
      <c r="U3993" s="15"/>
    </row>
    <row r="3994" spans="1:21" ht="16.8" customHeight="1" x14ac:dyDescent="0.35">
      <c r="A3994" s="15"/>
      <c r="B3994" s="15"/>
      <c r="C3994" s="15" t="s">
        <v>241</v>
      </c>
      <c r="D3994" s="16"/>
      <c r="E3994" s="16">
        <v>0</v>
      </c>
      <c r="F3994" s="16"/>
      <c r="G3994" s="16">
        <v>967</v>
      </c>
      <c r="H3994" s="16"/>
      <c r="I3994" s="4"/>
      <c r="J3994" s="14"/>
      <c r="K3994" s="6" t="s">
        <v>74</v>
      </c>
      <c r="L3994" s="3">
        <f>SUM(L3967:L3993)</f>
        <v>19160.540000000005</v>
      </c>
      <c r="M3994" s="3">
        <f>SUM(M3967:M3993)</f>
        <v>144161.24</v>
      </c>
      <c r="N3994" s="16" t="s">
        <v>75</v>
      </c>
      <c r="O3994" s="16">
        <f>N3967-L3968</f>
        <v>2307.56</v>
      </c>
      <c r="P3994" s="18"/>
      <c r="Q3994" s="14"/>
      <c r="R3994" s="18"/>
      <c r="S3994" s="16">
        <f>G3994</f>
        <v>967</v>
      </c>
      <c r="T3994" s="18">
        <f t="shared" si="1062"/>
        <v>39506.249999999985</v>
      </c>
      <c r="U3994" s="15" t="str">
        <f>C3994</f>
        <v xml:space="preserve">PAG. STIP. DICEMBRE 2023  STEFANIA  BONIFICO </v>
      </c>
    </row>
    <row r="3995" spans="1:21" ht="16.8" customHeight="1" x14ac:dyDescent="0.35">
      <c r="A3995" s="15"/>
      <c r="B3995" s="15"/>
      <c r="C3995" s="15" t="s">
        <v>76</v>
      </c>
      <c r="D3995" s="16"/>
      <c r="E3995" s="16"/>
      <c r="F3995" s="16"/>
      <c r="G3995" s="16">
        <v>0</v>
      </c>
      <c r="H3995" s="16"/>
      <c r="I3995" s="4"/>
      <c r="J3995" s="14"/>
      <c r="K3995" s="6" t="s">
        <v>32</v>
      </c>
      <c r="L3995" s="3">
        <f>L3935</f>
        <v>385530.61999999994</v>
      </c>
      <c r="M3995" s="3">
        <f>M3935</f>
        <v>258441.31999999998</v>
      </c>
      <c r="N3995" s="16" t="s">
        <v>77</v>
      </c>
      <c r="O3995" s="36">
        <f>(O3991+O3992)-(O3930+O3931)</f>
        <v>4705.8599999999997</v>
      </c>
      <c r="P3995" s="37">
        <f>O3994-O3995</f>
        <v>-2398.2999999999997</v>
      </c>
      <c r="Q3995" s="14"/>
      <c r="R3995" s="18"/>
      <c r="S3995" s="16">
        <f>G3995</f>
        <v>0</v>
      </c>
      <c r="T3995" s="18">
        <f t="shared" si="1062"/>
        <v>39506.249999999985</v>
      </c>
      <c r="U3995" s="15" t="str">
        <f>C3995</f>
        <v>Pagamento contributi impiegate</v>
      </c>
    </row>
    <row r="3996" spans="1:21" ht="16.8" customHeight="1" thickBot="1" x14ac:dyDescent="0.4">
      <c r="A3996" s="15"/>
      <c r="B3996" s="15"/>
      <c r="C3996" s="15" t="s">
        <v>78</v>
      </c>
      <c r="D3996" s="16">
        <f>SUM(G3991:G3995)+SUM(E3991:E3995)</f>
        <v>4193</v>
      </c>
      <c r="E3996" s="16"/>
      <c r="F3996" s="16"/>
      <c r="G3996" s="16"/>
      <c r="H3996" s="16"/>
      <c r="I3996" s="4"/>
      <c r="J3996" s="14"/>
      <c r="K3996" s="6" t="s">
        <v>79</v>
      </c>
      <c r="L3996" s="3">
        <f>L3994+L3995</f>
        <v>404691.15999999992</v>
      </c>
      <c r="M3996" s="3">
        <f>M3994+M3995</f>
        <v>402602.55999999994</v>
      </c>
      <c r="N3996" s="16" t="s">
        <v>80</v>
      </c>
      <c r="O3996" s="38">
        <f>O3993+O3994-O3995</f>
        <v>17931.690000000002</v>
      </c>
      <c r="P3996" s="39">
        <f>O3996-O3993</f>
        <v>-2398.2999999999993</v>
      </c>
      <c r="Q3996" s="14"/>
      <c r="R3996" s="18"/>
      <c r="S3996" s="16">
        <v>0</v>
      </c>
      <c r="T3996" s="18">
        <f t="shared" si="1062"/>
        <v>39506.249999999985</v>
      </c>
      <c r="U3996" s="15"/>
    </row>
    <row r="3997" spans="1:21" ht="16.8" customHeight="1" thickTop="1" thickBot="1" x14ac:dyDescent="0.4">
      <c r="A3997" s="15"/>
      <c r="B3997" s="15"/>
      <c r="C3997" s="15" t="s">
        <v>81</v>
      </c>
      <c r="D3997" s="16"/>
      <c r="E3997" s="16"/>
      <c r="F3997" s="16"/>
      <c r="G3997" s="16">
        <v>0</v>
      </c>
      <c r="H3997" s="16"/>
      <c r="I3997" s="4"/>
      <c r="J3997" s="14"/>
      <c r="K3997" s="6" t="s">
        <v>13</v>
      </c>
      <c r="L3997" s="3">
        <f>L3996-M3996</f>
        <v>2088.5999999999767</v>
      </c>
      <c r="M3997" s="40"/>
      <c r="N3997" s="29" t="s">
        <v>82</v>
      </c>
      <c r="O3997" s="41">
        <f>O3990+O3991+O3992+O3998</f>
        <v>62132.05</v>
      </c>
      <c r="P3997" s="18"/>
      <c r="Q3997" s="14"/>
      <c r="R3997" s="18"/>
      <c r="S3997" s="16">
        <f>G3997</f>
        <v>0</v>
      </c>
      <c r="T3997" s="18">
        <f t="shared" si="1062"/>
        <v>39506.249999999985</v>
      </c>
      <c r="U3997" s="15" t="str">
        <f>C3997</f>
        <v>Pag. Bolletta Telecom  780820</v>
      </c>
    </row>
    <row r="3998" spans="1:21" ht="16.8" customHeight="1" thickTop="1" thickBot="1" x14ac:dyDescent="0.4">
      <c r="A3998" s="15"/>
      <c r="B3998" s="15"/>
      <c r="C3998" s="15" t="s">
        <v>83</v>
      </c>
      <c r="D3998" s="16"/>
      <c r="E3998" s="16"/>
      <c r="F3998" s="16"/>
      <c r="G3998" s="16">
        <v>0</v>
      </c>
      <c r="H3998" s="16"/>
      <c r="I3998" s="4"/>
      <c r="J3998" s="14"/>
      <c r="K3998" s="17"/>
      <c r="L3998" s="16"/>
      <c r="M3998" s="16"/>
      <c r="N3998" s="42" t="s">
        <v>84</v>
      </c>
      <c r="O3998" s="43">
        <f>P3992-O3991-O3992-O3990</f>
        <v>17919.940000000017</v>
      </c>
      <c r="P3998" s="18"/>
      <c r="Q3998" s="14"/>
      <c r="R3998" s="18"/>
      <c r="S3998" s="16">
        <f>G3998</f>
        <v>0</v>
      </c>
      <c r="T3998" s="18">
        <f t="shared" si="1062"/>
        <v>39506.249999999985</v>
      </c>
      <c r="U3998" s="15" t="str">
        <f>C3998</f>
        <v>Pag. Bolletta Telecom 780344</v>
      </c>
    </row>
    <row r="3999" spans="1:21" ht="16.8" customHeight="1" thickTop="1" x14ac:dyDescent="0.35">
      <c r="A3999" s="15"/>
      <c r="B3999" s="15"/>
      <c r="C3999" s="15" t="s">
        <v>85</v>
      </c>
      <c r="D3999" s="16">
        <f>SUM(G3997:G3999)</f>
        <v>0</v>
      </c>
      <c r="E3999" s="16"/>
      <c r="F3999" s="16"/>
      <c r="G3999" s="16">
        <v>0</v>
      </c>
      <c r="H3999" s="16"/>
      <c r="I3999" s="4"/>
      <c r="J3999" s="14"/>
      <c r="K3999" s="6" t="s">
        <v>86</v>
      </c>
      <c r="L3999" s="3">
        <f>N3938</f>
        <v>1277.45</v>
      </c>
      <c r="M3999" s="3">
        <v>0</v>
      </c>
      <c r="N3999" s="3">
        <f>SUM(L3999:M3999)</f>
        <v>1277.45</v>
      </c>
      <c r="O3999" s="44"/>
      <c r="P3999" s="18"/>
      <c r="Q3999" s="14"/>
      <c r="R3999" s="18"/>
      <c r="S3999" s="16">
        <f>G3999</f>
        <v>0</v>
      </c>
      <c r="T3999" s="18">
        <f t="shared" si="1062"/>
        <v>39506.249999999985</v>
      </c>
      <c r="U3999" s="15" t="str">
        <f>C3999</f>
        <v>Pag. Bolletta Telecom</v>
      </c>
    </row>
    <row r="4000" spans="1:21" ht="16.8" customHeight="1" x14ac:dyDescent="0.35">
      <c r="A4000" s="15"/>
      <c r="B4000" s="15"/>
      <c r="C4000" s="15" t="s">
        <v>87</v>
      </c>
      <c r="D4000" s="16"/>
      <c r="E4000" s="16"/>
      <c r="F4000" s="16"/>
      <c r="G4000" s="16">
        <v>0</v>
      </c>
      <c r="H4000" s="16"/>
      <c r="I4000" s="4"/>
      <c r="J4000" s="14"/>
      <c r="K4000" s="6" t="s">
        <v>88</v>
      </c>
      <c r="L4000" s="3">
        <f>L3939</f>
        <v>0</v>
      </c>
      <c r="M4000" s="3">
        <f>H4007+G4007</f>
        <v>0</v>
      </c>
      <c r="N4000" s="45">
        <f>L4000+M4000</f>
        <v>0</v>
      </c>
      <c r="O4000" s="45">
        <f>BA4024+BG4024</f>
        <v>0</v>
      </c>
      <c r="P4000" s="18"/>
      <c r="Q4000" s="14"/>
      <c r="R4000" s="18"/>
      <c r="S4000" s="16">
        <f>G4000</f>
        <v>0</v>
      </c>
      <c r="T4000" s="18">
        <f t="shared" ref="T4000:T4031" si="1066">(R4000-S4000)+T3999</f>
        <v>39506.249999999985</v>
      </c>
      <c r="U4000" s="15" t="str">
        <f>C4000</f>
        <v xml:space="preserve">PAG. BOLLETTA ENEL  </v>
      </c>
    </row>
    <row r="4001" spans="1:21" ht="16.8" customHeight="1" x14ac:dyDescent="0.35">
      <c r="A4001" s="15"/>
      <c r="B4001" s="15"/>
      <c r="C4001" s="15" t="s">
        <v>89</v>
      </c>
      <c r="D4001" s="16"/>
      <c r="E4001" s="16"/>
      <c r="F4001" s="16"/>
      <c r="G4001" s="16">
        <v>0</v>
      </c>
      <c r="H4001" s="16"/>
      <c r="I4001" s="4"/>
      <c r="J4001" s="14"/>
      <c r="K4001" s="6" t="s">
        <v>90</v>
      </c>
      <c r="L4001" s="3">
        <f>T4024+Z4024+AO4024+AU4024</f>
        <v>39506.249999999985</v>
      </c>
      <c r="M4001" s="16"/>
      <c r="N4001" s="16"/>
      <c r="O4001" s="16"/>
      <c r="P4001" s="18"/>
      <c r="Q4001" s="14"/>
      <c r="R4001" s="18"/>
      <c r="S4001" s="16">
        <v>0</v>
      </c>
      <c r="T4001" s="18">
        <f t="shared" si="1066"/>
        <v>39506.249999999985</v>
      </c>
      <c r="U4001" s="15"/>
    </row>
    <row r="4002" spans="1:21" ht="16.8" customHeight="1" x14ac:dyDescent="0.35">
      <c r="A4002" s="15"/>
      <c r="B4002" s="15"/>
      <c r="C4002" s="15" t="s">
        <v>91</v>
      </c>
      <c r="D4002" s="16"/>
      <c r="E4002" s="16"/>
      <c r="F4002" s="16"/>
      <c r="G4002" s="16">
        <v>0</v>
      </c>
      <c r="H4002" s="16"/>
      <c r="I4002" s="4"/>
      <c r="J4002" s="14"/>
      <c r="K4002" s="6" t="s">
        <v>92</v>
      </c>
      <c r="L4002" s="3"/>
      <c r="M4002" s="46" t="s">
        <v>93</v>
      </c>
      <c r="N4002" s="46"/>
      <c r="O4002" s="16"/>
      <c r="P4002" s="18"/>
      <c r="Q4002" s="14"/>
      <c r="R4002" s="18"/>
      <c r="S4002" s="16">
        <f>G4002</f>
        <v>0</v>
      </c>
      <c r="T4002" s="18">
        <f t="shared" si="1066"/>
        <v>39506.249999999985</v>
      </c>
      <c r="U4002" s="15" t="str">
        <f>C4002</f>
        <v>Spese condominiali</v>
      </c>
    </row>
    <row r="4003" spans="1:21" ht="16.8" customHeight="1" x14ac:dyDescent="0.35">
      <c r="A4003" s="15"/>
      <c r="B4003" s="15"/>
      <c r="C4003" s="15" t="s">
        <v>94</v>
      </c>
      <c r="D4003" s="16">
        <f>SUM(G3997:G4002)</f>
        <v>0</v>
      </c>
      <c r="E4003" s="16"/>
      <c r="F4003" s="16"/>
      <c r="G4003" s="16"/>
      <c r="H4003" s="16"/>
      <c r="I4003" s="4"/>
      <c r="J4003" s="14"/>
      <c r="K4003" s="50" t="s">
        <v>152</v>
      </c>
      <c r="L4003" s="50">
        <v>114.5</v>
      </c>
      <c r="M4003" s="16" t="s">
        <v>26</v>
      </c>
      <c r="N4003" s="16" t="s">
        <v>27</v>
      </c>
      <c r="O4003" s="16"/>
      <c r="P4003" s="18"/>
      <c r="Q4003" s="14"/>
      <c r="R4003" s="18"/>
      <c r="S4003" s="16">
        <v>0</v>
      </c>
      <c r="T4003" s="18">
        <f t="shared" si="1066"/>
        <v>39506.249999999985</v>
      </c>
      <c r="U4003" s="15"/>
    </row>
    <row r="4004" spans="1:21" ht="16.8" customHeight="1" x14ac:dyDescent="0.35">
      <c r="A4004" s="15"/>
      <c r="B4004" s="15"/>
      <c r="C4004" s="15" t="s">
        <v>97</v>
      </c>
      <c r="D4004" s="16"/>
      <c r="E4004" s="16"/>
      <c r="F4004" s="16"/>
      <c r="G4004" s="16">
        <v>0</v>
      </c>
      <c r="H4004" s="16"/>
      <c r="I4004" s="4"/>
      <c r="J4004" s="14"/>
      <c r="K4004" s="16" t="s">
        <v>207</v>
      </c>
      <c r="L4004" s="16">
        <v>0.5</v>
      </c>
      <c r="M4004" s="30" t="s">
        <v>192</v>
      </c>
      <c r="N4004" s="30">
        <v>130</v>
      </c>
      <c r="O4004" s="16"/>
      <c r="P4004" s="18"/>
      <c r="Q4004" s="14"/>
      <c r="R4004" s="18"/>
      <c r="S4004" s="16">
        <f>G4004</f>
        <v>0</v>
      </c>
      <c r="T4004" s="18">
        <f t="shared" si="1066"/>
        <v>39506.249999999985</v>
      </c>
      <c r="U4004" s="15"/>
    </row>
    <row r="4005" spans="1:21" ht="16.8" customHeight="1" x14ac:dyDescent="0.35">
      <c r="A4005" s="15"/>
      <c r="B4005" s="15"/>
      <c r="C4005" s="15" t="s">
        <v>100</v>
      </c>
      <c r="D4005" s="16"/>
      <c r="E4005" s="16"/>
      <c r="F4005" s="16"/>
      <c r="G4005" s="16">
        <v>0</v>
      </c>
      <c r="H4005" s="16"/>
      <c r="I4005" s="4"/>
      <c r="J4005" s="14"/>
      <c r="K4005" s="25" t="s">
        <v>242</v>
      </c>
      <c r="L4005" s="83">
        <v>464.94</v>
      </c>
      <c r="M4005" s="16" t="s">
        <v>243</v>
      </c>
      <c r="N4005" s="73">
        <v>338.51</v>
      </c>
      <c r="O4005" s="16"/>
      <c r="P4005" s="18"/>
      <c r="Q4005" s="14"/>
      <c r="R4005" s="18"/>
      <c r="S4005" s="16">
        <f>G4005</f>
        <v>0</v>
      </c>
      <c r="T4005" s="18">
        <f t="shared" si="1066"/>
        <v>39506.249999999985</v>
      </c>
      <c r="U4005" s="15" t="str">
        <f>C4005</f>
        <v>COMMERCIALISTA</v>
      </c>
    </row>
    <row r="4006" spans="1:21" ht="16.8" customHeight="1" x14ac:dyDescent="0.35">
      <c r="A4006" s="15"/>
      <c r="B4006" s="15"/>
      <c r="C4006" s="64" t="s">
        <v>154</v>
      </c>
      <c r="D4006" s="16"/>
      <c r="E4006" s="16"/>
      <c r="F4006" s="16"/>
      <c r="G4006" s="16">
        <v>0</v>
      </c>
      <c r="H4006" s="16">
        <v>0</v>
      </c>
      <c r="I4006" s="4"/>
      <c r="J4006" s="14"/>
      <c r="K4006" s="16" t="s">
        <v>216</v>
      </c>
      <c r="L4006" s="73">
        <v>1089.5</v>
      </c>
      <c r="M4006" s="16" t="s">
        <v>244</v>
      </c>
      <c r="N4006" s="16">
        <v>658</v>
      </c>
      <c r="O4006" s="16"/>
      <c r="P4006" s="18"/>
      <c r="Q4006" s="14"/>
      <c r="R4006" s="18"/>
      <c r="S4006" s="16">
        <f>G4006</f>
        <v>0</v>
      </c>
      <c r="T4006" s="18">
        <f t="shared" si="1066"/>
        <v>39506.249999999985</v>
      </c>
      <c r="U4006" s="15" t="str">
        <f>C4006</f>
        <v>CASSA PREVIDENZA  AGENTI  + QUOTA GAA</v>
      </c>
    </row>
    <row r="4007" spans="1:21" ht="16.8" customHeight="1" x14ac:dyDescent="0.35">
      <c r="A4007" s="15"/>
      <c r="B4007" s="15"/>
      <c r="C4007" s="15" t="s">
        <v>106</v>
      </c>
      <c r="D4007" s="16"/>
      <c r="E4007" s="16"/>
      <c r="F4007" s="85">
        <v>0</v>
      </c>
      <c r="G4007" s="16">
        <v>0</v>
      </c>
      <c r="H4007" s="16">
        <v>0</v>
      </c>
      <c r="I4007" s="4"/>
      <c r="J4007" s="14"/>
      <c r="K4007" s="16" t="s">
        <v>217</v>
      </c>
      <c r="L4007" s="73">
        <v>204</v>
      </c>
      <c r="M4007" s="30" t="s">
        <v>245</v>
      </c>
      <c r="N4007" s="30">
        <v>91</v>
      </c>
      <c r="O4007" s="16"/>
      <c r="P4007" s="18"/>
      <c r="Q4007" s="14"/>
      <c r="R4007" s="18">
        <f>F4007</f>
        <v>0</v>
      </c>
      <c r="S4007" s="16">
        <v>0</v>
      </c>
      <c r="T4007" s="18">
        <f t="shared" si="1066"/>
        <v>39506.249999999985</v>
      </c>
      <c r="U4007" s="15"/>
    </row>
    <row r="4008" spans="1:21" ht="16.8" customHeight="1" x14ac:dyDescent="0.35">
      <c r="A4008" s="15"/>
      <c r="B4008" s="15"/>
      <c r="C4008" s="47" t="s">
        <v>155</v>
      </c>
      <c r="D4008" s="16"/>
      <c r="E4008" s="16"/>
      <c r="F4008" s="1">
        <v>0</v>
      </c>
      <c r="G4008" s="16">
        <v>0</v>
      </c>
      <c r="H4008" s="16"/>
      <c r="I4008" s="4"/>
      <c r="J4008" s="14"/>
      <c r="K4008" s="30" t="s">
        <v>218</v>
      </c>
      <c r="L4008" s="30">
        <v>0.01</v>
      </c>
      <c r="M4008" s="16" t="s">
        <v>246</v>
      </c>
      <c r="N4008" s="16">
        <v>120</v>
      </c>
      <c r="O4008" s="16"/>
      <c r="P4008" s="18"/>
      <c r="Q4008" s="14"/>
      <c r="R4008" s="49">
        <f>F4008</f>
        <v>0</v>
      </c>
      <c r="S4008" s="16">
        <v>0</v>
      </c>
      <c r="T4008" s="18">
        <f t="shared" si="1066"/>
        <v>39506.249999999985</v>
      </c>
      <c r="U4008" s="17" t="str">
        <f>C4008</f>
        <v>VERSAMENTO PROVV. MATURATE</v>
      </c>
    </row>
    <row r="4009" spans="1:21" ht="16.8" customHeight="1" x14ac:dyDescent="0.35">
      <c r="A4009" s="15"/>
      <c r="B4009" s="15"/>
      <c r="C4009" s="15" t="s">
        <v>112</v>
      </c>
      <c r="D4009" s="16"/>
      <c r="E4009" s="16"/>
      <c r="F4009" s="16"/>
      <c r="G4009" s="16">
        <v>0</v>
      </c>
      <c r="H4009" s="16"/>
      <c r="I4009" s="4"/>
      <c r="J4009" s="14"/>
      <c r="K4009" s="30" t="s">
        <v>195</v>
      </c>
      <c r="L4009" s="73">
        <v>7.0000000000000007E-2</v>
      </c>
      <c r="M4009" s="30" t="s">
        <v>198</v>
      </c>
      <c r="N4009" s="16">
        <v>100</v>
      </c>
      <c r="O4009" s="16"/>
      <c r="P4009" s="18"/>
      <c r="Q4009" s="14"/>
      <c r="R4009" s="18"/>
      <c r="S4009" s="16">
        <f>G4009</f>
        <v>0</v>
      </c>
      <c r="T4009" s="18">
        <f t="shared" si="1066"/>
        <v>39506.249999999985</v>
      </c>
      <c r="U4009" s="15" t="s">
        <v>113</v>
      </c>
    </row>
    <row r="4010" spans="1:21" ht="16.8" customHeight="1" x14ac:dyDescent="0.35">
      <c r="A4010" s="15"/>
      <c r="B4010" s="15"/>
      <c r="C4010" s="15" t="s">
        <v>114</v>
      </c>
      <c r="D4010" s="16"/>
      <c r="E4010" s="16"/>
      <c r="F4010" s="16">
        <v>0</v>
      </c>
      <c r="G4010" s="16">
        <v>0</v>
      </c>
      <c r="H4010" s="16"/>
      <c r="I4010" s="4"/>
      <c r="J4010" s="14"/>
      <c r="K4010" s="16"/>
      <c r="L4010" s="16">
        <v>0</v>
      </c>
      <c r="M4010" s="3" t="s">
        <v>199</v>
      </c>
      <c r="N4010" s="16">
        <v>100</v>
      </c>
      <c r="O4010" s="16"/>
      <c r="P4010" s="18"/>
      <c r="Q4010" s="14"/>
      <c r="R4010" s="18"/>
      <c r="S4010" s="16">
        <f>G4010</f>
        <v>0</v>
      </c>
      <c r="T4010" s="18">
        <f t="shared" si="1066"/>
        <v>39506.249999999985</v>
      </c>
      <c r="U4010" s="15" t="str">
        <f>C4010</f>
        <v>PREL.  ACC. PER AMM-  GIGI</v>
      </c>
    </row>
    <row r="4011" spans="1:21" ht="16.8" customHeight="1" x14ac:dyDescent="0.35">
      <c r="A4011" s="15"/>
      <c r="B4011" s="15"/>
      <c r="C4011" s="15" t="s">
        <v>115</v>
      </c>
      <c r="D4011" s="16"/>
      <c r="E4011" s="16"/>
      <c r="F4011" s="16">
        <v>0</v>
      </c>
      <c r="G4011" s="16">
        <v>0</v>
      </c>
      <c r="H4011" s="16"/>
      <c r="I4011" s="4"/>
      <c r="J4011" s="14"/>
      <c r="K4011" s="16" t="s">
        <v>229</v>
      </c>
      <c r="L4011" s="16">
        <v>527.01</v>
      </c>
      <c r="M4011" s="16"/>
      <c r="N4011" s="16">
        <v>0</v>
      </c>
      <c r="O4011" s="16"/>
      <c r="P4011" s="18"/>
      <c r="Q4011" s="14"/>
      <c r="R4011" s="18">
        <v>0</v>
      </c>
      <c r="S4011" s="16">
        <f>G4011</f>
        <v>0</v>
      </c>
      <c r="T4011" s="18">
        <f t="shared" si="1066"/>
        <v>39506.249999999985</v>
      </c>
      <c r="U4011" s="15" t="str">
        <f>C4011</f>
        <v>PREL.  ACC. PER AMM-. RENZO</v>
      </c>
    </row>
    <row r="4012" spans="1:21" ht="16.8" customHeight="1" x14ac:dyDescent="0.35">
      <c r="A4012" s="15"/>
      <c r="B4012" s="15"/>
      <c r="C4012" s="15" t="s">
        <v>116</v>
      </c>
      <c r="D4012" s="16"/>
      <c r="E4012" s="16"/>
      <c r="F4012" s="16">
        <v>0</v>
      </c>
      <c r="G4012" s="16"/>
      <c r="H4012" s="16"/>
      <c r="I4012" s="4"/>
      <c r="J4012" s="14"/>
      <c r="K4012" s="16" t="s">
        <v>230</v>
      </c>
      <c r="L4012" s="16">
        <v>621.32000000000005</v>
      </c>
      <c r="M4012" s="16"/>
      <c r="N4012" s="16">
        <v>0</v>
      </c>
      <c r="O4012" s="16"/>
      <c r="P4012" s="18"/>
      <c r="Q4012" s="14"/>
      <c r="R4012" s="18">
        <v>0</v>
      </c>
      <c r="S4012" s="16">
        <v>0</v>
      </c>
      <c r="T4012" s="18">
        <f t="shared" si="1066"/>
        <v>39506.249999999985</v>
      </c>
      <c r="U4012" s="15"/>
    </row>
    <row r="4013" spans="1:21" ht="16.8" customHeight="1" x14ac:dyDescent="0.35">
      <c r="A4013" s="15"/>
      <c r="B4013" s="15"/>
      <c r="C4013" s="15" t="s">
        <v>116</v>
      </c>
      <c r="D4013" s="16"/>
      <c r="E4013" s="16"/>
      <c r="F4013" s="16">
        <v>0</v>
      </c>
      <c r="G4013" s="16"/>
      <c r="H4013" s="16">
        <v>0</v>
      </c>
      <c r="I4013" s="4"/>
      <c r="J4013" s="14"/>
      <c r="K4013" s="16" t="s">
        <v>247</v>
      </c>
      <c r="L4013" s="16">
        <v>155.5</v>
      </c>
      <c r="M4013" s="16"/>
      <c r="N4013" s="16">
        <v>0</v>
      </c>
      <c r="O4013" s="16"/>
      <c r="P4013" s="18"/>
      <c r="Q4013" s="14"/>
      <c r="R4013" s="18">
        <v>0</v>
      </c>
      <c r="S4013" s="16">
        <v>0</v>
      </c>
      <c r="T4013" s="18">
        <f t="shared" si="1066"/>
        <v>39506.249999999985</v>
      </c>
      <c r="U4013" s="15"/>
    </row>
    <row r="4014" spans="1:21" ht="16.8" customHeight="1" x14ac:dyDescent="0.35">
      <c r="A4014" s="15"/>
      <c r="B4014" s="15"/>
      <c r="C4014" s="15" t="s">
        <v>116</v>
      </c>
      <c r="D4014" s="16"/>
      <c r="E4014" s="16"/>
      <c r="F4014" s="16">
        <v>0</v>
      </c>
      <c r="G4014" s="16"/>
      <c r="H4014" s="16"/>
      <c r="I4014" s="4"/>
      <c r="J4014" s="14"/>
      <c r="K4014" s="16" t="s">
        <v>118</v>
      </c>
      <c r="L4014" s="16">
        <v>-9</v>
      </c>
      <c r="M4014" s="16"/>
      <c r="N4014" s="16">
        <v>0</v>
      </c>
      <c r="O4014" s="16"/>
      <c r="P4014" s="18"/>
      <c r="Q4014" s="14"/>
      <c r="R4014" s="18">
        <v>0</v>
      </c>
      <c r="S4014" s="16">
        <v>0</v>
      </c>
      <c r="T4014" s="18">
        <f t="shared" si="1066"/>
        <v>39506.249999999985</v>
      </c>
      <c r="U4014" s="15"/>
    </row>
    <row r="4015" spans="1:21" ht="16.8" customHeight="1" x14ac:dyDescent="0.35">
      <c r="A4015" s="15"/>
      <c r="B4015" s="15"/>
      <c r="C4015" s="15" t="s">
        <v>116</v>
      </c>
      <c r="D4015" s="16"/>
      <c r="E4015" s="16"/>
      <c r="F4015" s="16">
        <v>0</v>
      </c>
      <c r="G4015" s="16">
        <v>0</v>
      </c>
      <c r="H4015" s="16"/>
      <c r="I4015" s="4"/>
      <c r="J4015" s="14"/>
      <c r="K4015" s="17" t="s">
        <v>68</v>
      </c>
      <c r="L4015" s="51">
        <f>AI4024</f>
        <v>0</v>
      </c>
      <c r="M4015" s="16"/>
      <c r="N4015" s="16"/>
      <c r="O4015" s="16"/>
      <c r="P4015" s="18"/>
      <c r="Q4015" s="14"/>
      <c r="R4015" s="18">
        <v>0</v>
      </c>
      <c r="S4015" s="16">
        <v>0</v>
      </c>
      <c r="T4015" s="18">
        <f t="shared" si="1066"/>
        <v>39506.249999999985</v>
      </c>
      <c r="U4015" s="15"/>
    </row>
    <row r="4016" spans="1:21" ht="16.8" customHeight="1" x14ac:dyDescent="0.35">
      <c r="A4016" s="15"/>
      <c r="B4016" s="15"/>
      <c r="C4016" s="68" t="s">
        <v>116</v>
      </c>
      <c r="D4016" s="16"/>
      <c r="E4016" s="16"/>
      <c r="F4016" s="16">
        <v>0</v>
      </c>
      <c r="G4016" s="16"/>
      <c r="H4016" s="16"/>
      <c r="I4016" s="4"/>
      <c r="J4016" s="14"/>
      <c r="K4016" s="17" t="s">
        <v>119</v>
      </c>
      <c r="L4016" s="16">
        <f>SUM(L4003:L4015)</f>
        <v>3168.35</v>
      </c>
      <c r="M4016" s="16"/>
      <c r="N4016" s="16"/>
      <c r="O4016" s="16"/>
      <c r="P4016" s="18"/>
      <c r="Q4016" s="14"/>
      <c r="R4016" s="18">
        <v>0</v>
      </c>
      <c r="S4016" s="16"/>
      <c r="T4016" s="18">
        <f t="shared" si="1066"/>
        <v>39506.249999999985</v>
      </c>
      <c r="U4016" s="15"/>
    </row>
    <row r="4017" spans="1:21" ht="16.8" customHeight="1" x14ac:dyDescent="0.35">
      <c r="A4017" s="15"/>
      <c r="B4017" s="15"/>
      <c r="C4017" s="15" t="s">
        <v>175</v>
      </c>
      <c r="D4017" s="16"/>
      <c r="E4017" s="16"/>
      <c r="F4017" s="16">
        <v>19145.29</v>
      </c>
      <c r="G4017" s="85">
        <f>F4007</f>
        <v>0</v>
      </c>
      <c r="H4017" s="16"/>
      <c r="I4017" s="4"/>
      <c r="J4017" s="14"/>
      <c r="K4017" s="17" t="s">
        <v>93</v>
      </c>
      <c r="L4017" s="16">
        <f>SUM(N4004:N4017)</f>
        <v>1537.51</v>
      </c>
      <c r="M4017" s="44"/>
      <c r="N4017" s="16"/>
      <c r="O4017" s="16"/>
      <c r="P4017" s="18"/>
      <c r="Q4017" s="14"/>
      <c r="R4017" s="18">
        <v>0</v>
      </c>
      <c r="S4017" s="16"/>
      <c r="T4017" s="18">
        <f t="shared" si="1066"/>
        <v>39506.249999999985</v>
      </c>
      <c r="U4017" s="15"/>
    </row>
    <row r="4018" spans="1:21" ht="16.8" customHeight="1" x14ac:dyDescent="0.35">
      <c r="A4018" s="15"/>
      <c r="B4018" s="15"/>
      <c r="C4018" s="47" t="s">
        <v>120</v>
      </c>
      <c r="D4018" s="16"/>
      <c r="E4018" s="16"/>
      <c r="F4018" s="16">
        <v>0</v>
      </c>
      <c r="G4018" s="1">
        <f>F4008</f>
        <v>0</v>
      </c>
      <c r="H4018" s="16">
        <f>G4018-D3909-D3910-D3912</f>
        <v>-2755.1800000000003</v>
      </c>
      <c r="I4018" s="4"/>
      <c r="J4018" s="14"/>
      <c r="K4018" s="53">
        <f>A3967</f>
        <v>45372</v>
      </c>
      <c r="L4018" s="3">
        <f>D3967+D3968-E3972+D3969-E3969+D3972-E3967+B3970</f>
        <v>19160.54</v>
      </c>
      <c r="M4018" s="3"/>
      <c r="N4018" s="3"/>
      <c r="O4018" s="16"/>
      <c r="P4018" s="18"/>
      <c r="Q4018" s="14"/>
      <c r="R4018" s="18"/>
      <c r="S4018" s="16"/>
      <c r="T4018" s="18">
        <f t="shared" si="1066"/>
        <v>39506.249999999985</v>
      </c>
      <c r="U4018" s="15"/>
    </row>
    <row r="4019" spans="1:21" ht="16.8" customHeight="1" x14ac:dyDescent="0.35">
      <c r="A4019" s="15"/>
      <c r="B4019" s="15"/>
      <c r="C4019" s="15" t="s">
        <v>121</v>
      </c>
      <c r="D4019" s="16"/>
      <c r="E4019" s="16">
        <v>0</v>
      </c>
      <c r="F4019" s="16">
        <v>0</v>
      </c>
      <c r="G4019" s="16">
        <v>0</v>
      </c>
      <c r="H4019" s="16"/>
      <c r="I4019" s="4"/>
      <c r="J4019" s="14"/>
      <c r="K4019" s="17"/>
      <c r="L4019" s="16"/>
      <c r="M4019" s="16"/>
      <c r="N4019" s="16"/>
      <c r="O4019" s="16"/>
      <c r="P4019" s="18"/>
      <c r="Q4019" s="14"/>
      <c r="R4019" s="18"/>
      <c r="S4019" s="16">
        <f>G4019</f>
        <v>0</v>
      </c>
      <c r="T4019" s="18">
        <f t="shared" si="1066"/>
        <v>39506.249999999985</v>
      </c>
      <c r="U4019" s="15" t="str">
        <f>C4019</f>
        <v>Spese manutenzione auto</v>
      </c>
    </row>
    <row r="4020" spans="1:21" ht="16.8" customHeight="1" x14ac:dyDescent="0.35">
      <c r="A4020" s="15"/>
      <c r="B4020" s="15"/>
      <c r="C4020" s="15" t="s">
        <v>122</v>
      </c>
      <c r="D4020" s="16">
        <v>0</v>
      </c>
      <c r="E4020" s="16"/>
      <c r="F4020" s="16">
        <v>0</v>
      </c>
      <c r="G4020" s="16">
        <v>0</v>
      </c>
      <c r="H4020" s="16"/>
      <c r="I4020" s="4"/>
      <c r="J4020" s="14"/>
      <c r="K4020" s="17"/>
      <c r="L4020" s="16">
        <v>0</v>
      </c>
      <c r="M4020" s="16"/>
      <c r="N4020" s="16"/>
      <c r="O4020" s="16"/>
      <c r="P4020" s="18"/>
      <c r="Q4020" s="14"/>
      <c r="R4020" s="18"/>
      <c r="S4020" s="16">
        <v>0</v>
      </c>
      <c r="T4020" s="18">
        <f t="shared" si="1066"/>
        <v>39506.249999999985</v>
      </c>
      <c r="U4020" s="15" t="str">
        <f>C4020</f>
        <v>Spese alberghi etc</v>
      </c>
    </row>
    <row r="4021" spans="1:21" ht="16.8" customHeight="1" x14ac:dyDescent="0.35">
      <c r="A4021" s="15"/>
      <c r="B4021" s="15"/>
      <c r="C4021" s="15"/>
      <c r="D4021" s="16">
        <f>SUM(G4019:G4021)</f>
        <v>0</v>
      </c>
      <c r="E4021" s="16">
        <v>0</v>
      </c>
      <c r="F4021" s="16"/>
      <c r="G4021" s="16">
        <v>0</v>
      </c>
      <c r="H4021" s="16"/>
      <c r="I4021" s="4"/>
      <c r="J4021" s="14"/>
      <c r="K4021" s="6" t="s">
        <v>123</v>
      </c>
      <c r="L4021" s="3">
        <f>SUM(L4001:L4015)+N4000+L4017+L4018</f>
        <v>63372.649999999994</v>
      </c>
      <c r="M4021" s="3">
        <f>SUM(O3970:O3989)+N3999</f>
        <v>63409.5</v>
      </c>
      <c r="N4021" s="16"/>
      <c r="O4021" s="16"/>
      <c r="P4021" s="18"/>
      <c r="Q4021" s="14"/>
      <c r="R4021" s="18"/>
      <c r="S4021" s="16">
        <v>0</v>
      </c>
      <c r="T4021" s="18">
        <f t="shared" si="1066"/>
        <v>39506.249999999985</v>
      </c>
      <c r="U4021" s="15"/>
    </row>
    <row r="4022" spans="1:21" ht="16.8" customHeight="1" x14ac:dyDescent="0.35">
      <c r="A4022" s="15"/>
      <c r="B4022" s="15"/>
      <c r="C4022" s="64" t="s">
        <v>146</v>
      </c>
      <c r="D4022" s="16"/>
      <c r="E4022" s="16">
        <v>0</v>
      </c>
      <c r="F4022" s="16"/>
      <c r="G4022" s="16">
        <v>86594.16</v>
      </c>
      <c r="H4022" s="16">
        <v>0</v>
      </c>
      <c r="I4022" s="84">
        <f>I4024-I3973</f>
        <v>-15548.260000000004</v>
      </c>
      <c r="J4022" s="14"/>
      <c r="K4022" s="6" t="s">
        <v>124</v>
      </c>
      <c r="L4022" s="3">
        <f>L4021-M4021</f>
        <v>-36.850000000005821</v>
      </c>
      <c r="M4022" s="16"/>
      <c r="N4022" s="16"/>
      <c r="O4022" s="16"/>
      <c r="P4022" s="18"/>
      <c r="Q4022" s="14"/>
      <c r="R4022" s="18"/>
      <c r="S4022" s="16">
        <v>0</v>
      </c>
      <c r="T4022" s="18">
        <f t="shared" si="1066"/>
        <v>39506.249999999985</v>
      </c>
      <c r="U4022" s="15"/>
    </row>
    <row r="4023" spans="1:21" ht="16.8" customHeight="1" x14ac:dyDescent="0.35">
      <c r="A4023" s="15"/>
      <c r="B4023" s="15"/>
      <c r="C4023" s="64" t="s">
        <v>148</v>
      </c>
      <c r="D4023" s="16"/>
      <c r="E4023" s="16"/>
      <c r="F4023" s="16"/>
      <c r="G4023" s="16">
        <v>55259.519999999997</v>
      </c>
      <c r="H4023" s="16">
        <v>0</v>
      </c>
      <c r="I4023" s="4"/>
      <c r="J4023" s="14"/>
      <c r="K4023" s="6" t="s">
        <v>35</v>
      </c>
      <c r="L4023" s="55">
        <f>D4024+E4024+A4024+B4024+B3971</f>
        <v>2088.6000000000004</v>
      </c>
      <c r="M4023" s="16"/>
      <c r="N4023" s="16"/>
      <c r="O4023" s="56"/>
      <c r="P4023" s="18"/>
      <c r="Q4023" s="14"/>
      <c r="R4023" s="18"/>
      <c r="S4023" s="16">
        <v>0</v>
      </c>
      <c r="T4023" s="18">
        <f t="shared" si="1066"/>
        <v>39506.249999999985</v>
      </c>
      <c r="U4023" s="15"/>
    </row>
    <row r="4024" spans="1:21" ht="16.8" customHeight="1" x14ac:dyDescent="0.35">
      <c r="A4024" s="92">
        <f>D3969-D3971+A3963-E3969-G4023</f>
        <v>0</v>
      </c>
      <c r="B4024" s="44">
        <f>D3972-D3974+B3963</f>
        <v>1948.3500000000006</v>
      </c>
      <c r="C4024" s="57" t="s">
        <v>127</v>
      </c>
      <c r="D4024" s="44">
        <f>D3967-D3970-E3967+D3963-G4022</f>
        <v>0</v>
      </c>
      <c r="E4024" s="44">
        <f>D3968-D3973+E3963</f>
        <v>65.27000000000001</v>
      </c>
      <c r="F4024" s="72">
        <f>D3970+D3971+D3973+F3963-E3971</f>
        <v>18219.989999999998</v>
      </c>
      <c r="G4024" s="81">
        <f>D3970+D3971-E3971+D3973+G3963</f>
        <v>18219.989999999998</v>
      </c>
      <c r="H4024" s="44">
        <f>G4018+G4017+H3963</f>
        <v>31499.010000000002</v>
      </c>
      <c r="I4024" s="79">
        <f>G4024-H4024</f>
        <v>-13279.020000000004</v>
      </c>
      <c r="J4024" s="58"/>
      <c r="K4024" s="6" t="s">
        <v>128</v>
      </c>
      <c r="L4024" s="3">
        <f>L4022-L4023</f>
        <v>-2125.4500000000062</v>
      </c>
      <c r="M4024" s="27" t="s">
        <v>168</v>
      </c>
      <c r="N4024" s="27">
        <f>O4024-L4023</f>
        <v>13554.380000000001</v>
      </c>
      <c r="O4024" s="44">
        <f>Z4024+AU4024+N4000+SUM(L4003:L4014)+SUM(N4004:N4014)+L4018-D3970-D3973-D3969+E3971</f>
        <v>15642.980000000001</v>
      </c>
      <c r="P4024" s="18"/>
      <c r="Q4024" s="58"/>
      <c r="R4024" s="59"/>
      <c r="S4024" s="44"/>
      <c r="T4024" s="59">
        <f t="shared" si="1066"/>
        <v>39506.249999999985</v>
      </c>
      <c r="U4024" s="57"/>
    </row>
    <row r="4026" spans="1:21" ht="16.8" customHeight="1" x14ac:dyDescent="0.25">
      <c r="A4026" s="50"/>
    </row>
    <row r="4027" spans="1:21" ht="16.8" customHeight="1" x14ac:dyDescent="0.35">
      <c r="A4027" s="2" t="s">
        <v>0</v>
      </c>
      <c r="B4027" s="2"/>
      <c r="C4027" s="2" t="s">
        <v>2</v>
      </c>
      <c r="D4027" s="3" t="s">
        <v>3</v>
      </c>
      <c r="E4027" s="3" t="s">
        <v>4</v>
      </c>
      <c r="F4027" s="3" t="s">
        <v>5</v>
      </c>
      <c r="G4027" s="3" t="s">
        <v>6</v>
      </c>
      <c r="H4027" s="102" t="s">
        <v>24</v>
      </c>
      <c r="I4027" s="76"/>
      <c r="J4027" s="5" t="s">
        <v>0</v>
      </c>
      <c r="K4027" s="6" t="s">
        <v>2</v>
      </c>
      <c r="L4027" s="3" t="s">
        <v>8</v>
      </c>
      <c r="M4027" s="3" t="s">
        <v>9</v>
      </c>
      <c r="N4027" s="3" t="s">
        <v>10</v>
      </c>
      <c r="O4027" s="3" t="s">
        <v>11</v>
      </c>
      <c r="P4027" s="3" t="s">
        <v>12</v>
      </c>
      <c r="Q4027" s="5" t="s">
        <v>0</v>
      </c>
      <c r="R4027" s="3" t="s">
        <v>8</v>
      </c>
      <c r="S4027" s="3" t="s">
        <v>9</v>
      </c>
      <c r="T4027" s="3" t="s">
        <v>13</v>
      </c>
      <c r="U4027" s="2" t="s">
        <v>14</v>
      </c>
    </row>
    <row r="4028" spans="1:21" ht="16.8" customHeight="1" x14ac:dyDescent="0.35">
      <c r="A4028" s="14">
        <v>45373</v>
      </c>
      <c r="B4028" s="15" t="s">
        <v>173</v>
      </c>
      <c r="C4028" s="15" t="s">
        <v>174</v>
      </c>
      <c r="D4028" s="16">
        <v>7674.53</v>
      </c>
      <c r="E4028" s="16">
        <v>0</v>
      </c>
      <c r="F4028" s="16"/>
      <c r="G4028" s="16"/>
      <c r="H4028" s="103"/>
      <c r="I4028" s="4"/>
      <c r="J4028" s="14">
        <f>A4028</f>
        <v>45373</v>
      </c>
      <c r="K4028" s="17" t="s">
        <v>24</v>
      </c>
      <c r="L4028" s="16">
        <f>D4031+D4034+D4032+D4035</f>
        <v>3818.66</v>
      </c>
      <c r="M4028" s="16"/>
      <c r="N4028" s="82">
        <f>L4028+L4029-M4029</f>
        <v>3818.66</v>
      </c>
      <c r="O4028" s="80">
        <f>D4031+D4034+D4032-E4032-E4031+O3967</f>
        <v>25697.170000000002</v>
      </c>
      <c r="P4028" s="18"/>
      <c r="Q4028" s="14">
        <f>J4028</f>
        <v>45373</v>
      </c>
      <c r="R4028" s="18"/>
      <c r="S4028" s="16"/>
      <c r="T4028" s="18">
        <f>T4024</f>
        <v>39506.249999999985</v>
      </c>
      <c r="U4028" s="15"/>
    </row>
    <row r="4029" spans="1:21" ht="16.8" customHeight="1" x14ac:dyDescent="0.35">
      <c r="A4029" s="15"/>
      <c r="B4029" s="15"/>
      <c r="C4029" s="15" t="s">
        <v>176</v>
      </c>
      <c r="D4029" s="16">
        <v>0</v>
      </c>
      <c r="E4029" s="16"/>
      <c r="F4029" s="16"/>
      <c r="G4029" s="16"/>
      <c r="H4029" s="103" t="s">
        <v>34</v>
      </c>
      <c r="I4029" s="4"/>
      <c r="J4029" s="14"/>
      <c r="K4029" s="17" t="s">
        <v>30</v>
      </c>
      <c r="L4029" s="16">
        <v>0</v>
      </c>
      <c r="M4029" s="16">
        <f>E4032</f>
        <v>0</v>
      </c>
      <c r="N4029" s="16"/>
      <c r="O4029" s="16"/>
      <c r="P4029" s="18"/>
      <c r="Q4029" s="14"/>
      <c r="R4029" s="18"/>
      <c r="S4029" s="16"/>
      <c r="T4029" s="18">
        <f t="shared" ref="T4029:T4060" si="1067">(R4029-S4029)+T4028</f>
        <v>39506.249999999985</v>
      </c>
      <c r="U4029" s="15"/>
    </row>
    <row r="4030" spans="1:21" ht="16.8" customHeight="1" x14ac:dyDescent="0.35">
      <c r="A4030" s="15"/>
      <c r="B4030" s="15"/>
      <c r="C4030" s="15" t="s">
        <v>177</v>
      </c>
      <c r="D4030" s="16">
        <v>19356.11</v>
      </c>
      <c r="E4030" s="16">
        <v>1053.74</v>
      </c>
      <c r="F4030" s="16"/>
      <c r="G4030" s="16"/>
      <c r="H4030" s="103">
        <f>D4031</f>
        <v>730.75</v>
      </c>
      <c r="I4030" s="4"/>
      <c r="J4030" s="14"/>
      <c r="K4030" s="17" t="s">
        <v>35</v>
      </c>
      <c r="L4030" s="16">
        <f>D4028+D4029+D4030+D4033-D4031-D4032-D4034-D4035-E4030-E4028+B4031</f>
        <v>22758.239999999998</v>
      </c>
      <c r="M4030" s="16">
        <v>0</v>
      </c>
      <c r="N4030" s="16"/>
      <c r="O4030" s="16">
        <v>0</v>
      </c>
      <c r="P4030" s="18"/>
      <c r="Q4030" s="14"/>
      <c r="R4030" s="18"/>
      <c r="S4030" s="16"/>
      <c r="T4030" s="18">
        <f t="shared" si="1067"/>
        <v>39506.249999999985</v>
      </c>
      <c r="U4030" s="15"/>
    </row>
    <row r="4031" spans="1:21" ht="16.8" customHeight="1" x14ac:dyDescent="0.35">
      <c r="A4031" s="15"/>
      <c r="B4031" s="15">
        <v>600</v>
      </c>
      <c r="C4031" s="15" t="s">
        <v>178</v>
      </c>
      <c r="D4031" s="16">
        <v>730.75</v>
      </c>
      <c r="E4031" s="16"/>
      <c r="F4031" s="16"/>
      <c r="G4031" s="16"/>
      <c r="H4031" s="103" t="s">
        <v>40</v>
      </c>
      <c r="I4031" s="4"/>
      <c r="J4031" s="14"/>
      <c r="K4031" s="17" t="str">
        <f>C4070</f>
        <v>TASSE</v>
      </c>
      <c r="L4031" s="16"/>
      <c r="M4031" s="16">
        <f>10*(L4028+L4029-M4029)/100</f>
        <v>381.86599999999999</v>
      </c>
      <c r="N4031" s="16">
        <f>G4070</f>
        <v>0</v>
      </c>
      <c r="O4031" s="16">
        <f t="shared" ref="O4031:O4050" si="1068">O3970+M4031-N4031</f>
        <v>21505.532000000007</v>
      </c>
      <c r="P4031" s="18">
        <f t="shared" ref="P4031:P4050" si="1069">P3970+M4031</f>
        <v>2636.6320000000001</v>
      </c>
      <c r="Q4031" s="14"/>
      <c r="R4031" s="18"/>
      <c r="S4031" s="16"/>
      <c r="T4031" s="18">
        <f t="shared" si="1067"/>
        <v>39506.249999999985</v>
      </c>
      <c r="U4031" s="15"/>
    </row>
    <row r="4032" spans="1:21" ht="16.8" customHeight="1" x14ac:dyDescent="0.35">
      <c r="A4032" s="15"/>
      <c r="B4032" s="16">
        <f>B4031+B3971</f>
        <v>674.98</v>
      </c>
      <c r="C4032" s="15" t="s">
        <v>179</v>
      </c>
      <c r="D4032" s="16">
        <v>3087.91</v>
      </c>
      <c r="E4032" s="16">
        <v>0</v>
      </c>
      <c r="F4032" s="16"/>
      <c r="G4032" s="16"/>
      <c r="H4032" s="103">
        <f>D4032</f>
        <v>3087.91</v>
      </c>
      <c r="I4032" s="4"/>
      <c r="J4032" s="14"/>
      <c r="K4032" s="17" t="str">
        <f>C4040</f>
        <v>TOT. PAG. PRODUTTORI</v>
      </c>
      <c r="L4032" s="16"/>
      <c r="M4032" s="16">
        <f>8.37*(L4028+L4029-M4029)/100</f>
        <v>319.62184199999996</v>
      </c>
      <c r="N4032" s="16">
        <f>D4040</f>
        <v>1142.3399999999999</v>
      </c>
      <c r="O4032" s="16">
        <f t="shared" si="1068"/>
        <v>-24385.309016000003</v>
      </c>
      <c r="P4032" s="18">
        <f t="shared" si="1069"/>
        <v>2206.8609839999999</v>
      </c>
      <c r="Q4032" s="14"/>
      <c r="R4032" s="18"/>
      <c r="S4032" s="16"/>
      <c r="T4032" s="18">
        <f t="shared" si="1067"/>
        <v>39506.249999999985</v>
      </c>
      <c r="U4032" s="15"/>
    </row>
    <row r="4033" spans="1:21" ht="16.8" customHeight="1" x14ac:dyDescent="0.35">
      <c r="A4033" s="15"/>
      <c r="B4033" s="15"/>
      <c r="C4033" s="15" t="s">
        <v>180</v>
      </c>
      <c r="D4033" s="16">
        <v>0</v>
      </c>
      <c r="E4033" s="16">
        <v>0</v>
      </c>
      <c r="F4033" s="16"/>
      <c r="G4033" s="16"/>
      <c r="H4033" s="103" t="s">
        <v>44</v>
      </c>
      <c r="I4033" s="77" t="s">
        <v>181</v>
      </c>
      <c r="J4033" s="14"/>
      <c r="K4033" s="15" t="str">
        <f>C4057</f>
        <v>TOT. PAG. IMPIEGATE</v>
      </c>
      <c r="L4033" s="16"/>
      <c r="M4033" s="16">
        <f>15.35*(L4028+L4029-M4029)/100</f>
        <v>586.16431</v>
      </c>
      <c r="N4033" s="16">
        <f>D4057</f>
        <v>0</v>
      </c>
      <c r="O4033" s="16">
        <f t="shared" si="1068"/>
        <v>-6869.7598800000005</v>
      </c>
      <c r="P4033" s="18">
        <f t="shared" si="1069"/>
        <v>4047.2301200000002</v>
      </c>
      <c r="Q4033" s="14"/>
      <c r="R4033" s="18"/>
      <c r="S4033" s="16"/>
      <c r="T4033" s="18">
        <f t="shared" si="1067"/>
        <v>39506.249999999985</v>
      </c>
      <c r="U4033" s="15"/>
    </row>
    <row r="4034" spans="1:21" ht="16.8" customHeight="1" x14ac:dyDescent="0.35">
      <c r="A4034" s="15"/>
      <c r="B4034" s="15" t="s">
        <v>42</v>
      </c>
      <c r="C4034" s="15" t="s">
        <v>182</v>
      </c>
      <c r="D4034" s="16">
        <v>0</v>
      </c>
      <c r="E4034" s="16"/>
      <c r="F4034" s="16"/>
      <c r="G4034" s="16"/>
      <c r="H4034" s="103">
        <f>D4034+H3973</f>
        <v>23.73</v>
      </c>
      <c r="I4034" s="78">
        <f>D4031+D4032-E4032+D4034</f>
        <v>3818.66</v>
      </c>
      <c r="J4034" s="14"/>
      <c r="K4034" s="15" t="s">
        <v>45</v>
      </c>
      <c r="L4034" s="16"/>
      <c r="M4034" s="16">
        <f>2.6*(L4028+L4029-M4029)/100</f>
        <v>99.285159999999991</v>
      </c>
      <c r="N4034" s="16">
        <f>D4045</f>
        <v>0</v>
      </c>
      <c r="O4034" s="16">
        <f t="shared" si="1068"/>
        <v>5676.7243200000003</v>
      </c>
      <c r="P4034" s="18">
        <f t="shared" si="1069"/>
        <v>685.5243200000001</v>
      </c>
      <c r="Q4034" s="14"/>
      <c r="R4034" s="18"/>
      <c r="S4034" s="16"/>
      <c r="T4034" s="18">
        <f t="shared" si="1067"/>
        <v>39506.249999999985</v>
      </c>
      <c r="U4034" s="15"/>
    </row>
    <row r="4035" spans="1:21" ht="16.8" customHeight="1" x14ac:dyDescent="0.35">
      <c r="A4035" s="15"/>
      <c r="B4035" s="15"/>
      <c r="C4035" s="15" t="s">
        <v>183</v>
      </c>
      <c r="D4035" s="16">
        <v>0</v>
      </c>
      <c r="E4035" s="16"/>
      <c r="F4035" s="16"/>
      <c r="G4035" s="16">
        <v>0</v>
      </c>
      <c r="H4035" s="103" t="s">
        <v>49</v>
      </c>
      <c r="I4035" s="4"/>
      <c r="J4035" s="14"/>
      <c r="K4035" s="15" t="s">
        <v>47</v>
      </c>
      <c r="L4035" s="16"/>
      <c r="M4035" s="16">
        <f>2.6*(L4028+L4029-M4029)/100</f>
        <v>99.285159999999991</v>
      </c>
      <c r="N4035" s="16">
        <f>G4046+H4046</f>
        <v>2</v>
      </c>
      <c r="O4035" s="16">
        <f t="shared" si="1068"/>
        <v>5429.9543200000007</v>
      </c>
      <c r="P4035" s="18">
        <f t="shared" si="1069"/>
        <v>685.5243200000001</v>
      </c>
      <c r="Q4035" s="14"/>
      <c r="R4035" s="18"/>
      <c r="S4035" s="16">
        <f>G4035</f>
        <v>0</v>
      </c>
      <c r="T4035" s="18">
        <f t="shared" si="1067"/>
        <v>39506.249999999985</v>
      </c>
      <c r="U4035" s="15" t="str">
        <f>C4035</f>
        <v>Provvigioni TUTELA LEGALE</v>
      </c>
    </row>
    <row r="4036" spans="1:21" ht="16.8" customHeight="1" x14ac:dyDescent="0.35">
      <c r="A4036" s="15"/>
      <c r="B4036" s="15"/>
      <c r="C4036" s="15" t="s">
        <v>184</v>
      </c>
      <c r="D4036" s="16"/>
      <c r="E4036" s="16"/>
      <c r="F4036" s="16"/>
      <c r="G4036" s="16">
        <v>0</v>
      </c>
      <c r="H4036" s="103">
        <f>D4035+H3975</f>
        <v>669.15000000000009</v>
      </c>
      <c r="I4036" s="4"/>
      <c r="J4036" s="14"/>
      <c r="K4036" s="15" t="s">
        <v>50</v>
      </c>
      <c r="L4036" s="16"/>
      <c r="M4036" s="16">
        <f>0.46*(L4028+L4029-M4029)/100</f>
        <v>17.565836000000001</v>
      </c>
      <c r="N4036" s="16">
        <f>G4050</f>
        <v>0</v>
      </c>
      <c r="O4036" s="16">
        <f t="shared" si="1068"/>
        <v>1004.345072</v>
      </c>
      <c r="P4036" s="18">
        <f t="shared" si="1069"/>
        <v>121.285072</v>
      </c>
      <c r="Q4036" s="14"/>
      <c r="R4036" s="18"/>
      <c r="S4036" s="16">
        <f>G4036</f>
        <v>0</v>
      </c>
      <c r="T4036" s="18">
        <f t="shared" si="1067"/>
        <v>39506.249999999985</v>
      </c>
      <c r="U4036" s="15" t="str">
        <f>C4036</f>
        <v xml:space="preserve">PAG. PROVV. SILVIO CATTANEO MESE DI </v>
      </c>
    </row>
    <row r="4037" spans="1:21" ht="16.8" customHeight="1" x14ac:dyDescent="0.35">
      <c r="A4037" s="15"/>
      <c r="B4037" s="15"/>
      <c r="C4037" s="15" t="s">
        <v>185</v>
      </c>
      <c r="D4037" s="16"/>
      <c r="E4037" s="16"/>
      <c r="F4037" s="16"/>
      <c r="G4037" s="16">
        <v>0</v>
      </c>
      <c r="H4037" s="103"/>
      <c r="I4037" s="4"/>
      <c r="J4037" s="14"/>
      <c r="K4037" s="15" t="s">
        <v>52</v>
      </c>
      <c r="L4037" s="16"/>
      <c r="M4037" s="16">
        <f>0.28*(L4028+L4029-M4029)/100</f>
        <v>10.692247999999999</v>
      </c>
      <c r="N4037" s="16">
        <f>D4060</f>
        <v>0</v>
      </c>
      <c r="O4037" s="16">
        <f t="shared" si="1068"/>
        <v>611.33569599999998</v>
      </c>
      <c r="P4037" s="18">
        <f t="shared" si="1069"/>
        <v>73.825695999999994</v>
      </c>
      <c r="Q4037" s="14"/>
      <c r="R4037" s="18"/>
      <c r="S4037" s="16">
        <f>G4037</f>
        <v>0</v>
      </c>
      <c r="T4037" s="18">
        <f t="shared" si="1067"/>
        <v>39506.249999999985</v>
      </c>
      <c r="U4037" s="15" t="str">
        <f>C4037</f>
        <v>PAG. PROVV. AMICONE RENZO MESE DI</v>
      </c>
    </row>
    <row r="4038" spans="1:21" ht="16.8" customHeight="1" x14ac:dyDescent="0.35">
      <c r="A4038" s="15"/>
      <c r="B4038" s="15"/>
      <c r="C4038" s="15" t="s">
        <v>186</v>
      </c>
      <c r="D4038" s="16"/>
      <c r="E4038" s="16"/>
      <c r="F4038" s="16"/>
      <c r="G4038" s="16">
        <v>0</v>
      </c>
      <c r="H4038" s="103"/>
      <c r="I4038" s="4"/>
      <c r="J4038" s="14"/>
      <c r="K4038" s="15" t="str">
        <f>C4048</f>
        <v>Materiale pulizia</v>
      </c>
      <c r="L4038" s="16"/>
      <c r="M4038" s="16">
        <f>0.28*(L4028+L4029-M4029)/100</f>
        <v>10.692247999999999</v>
      </c>
      <c r="N4038" s="16">
        <f>G4048</f>
        <v>0</v>
      </c>
      <c r="O4038" s="16">
        <f t="shared" si="1068"/>
        <v>611.33569599999998</v>
      </c>
      <c r="P4038" s="18">
        <f t="shared" si="1069"/>
        <v>73.825695999999994</v>
      </c>
      <c r="Q4038" s="14"/>
      <c r="R4038" s="18"/>
      <c r="S4038" s="16">
        <f>G4038</f>
        <v>0</v>
      </c>
      <c r="T4038" s="18">
        <f t="shared" si="1067"/>
        <v>39506.249999999985</v>
      </c>
      <c r="U4038" s="15" t="str">
        <f>C4038</f>
        <v>PAG. PROVV. VINCENZO  DI VITO</v>
      </c>
    </row>
    <row r="4039" spans="1:21" ht="16.8" customHeight="1" x14ac:dyDescent="0.35">
      <c r="A4039" s="15"/>
      <c r="B4039" s="15"/>
      <c r="C4039" s="15" t="s">
        <v>248</v>
      </c>
      <c r="D4039" s="16"/>
      <c r="E4039" s="16"/>
      <c r="F4039" s="16"/>
      <c r="G4039" s="16">
        <v>1142.3399999999999</v>
      </c>
      <c r="H4039" s="16"/>
      <c r="I4039" s="4"/>
      <c r="J4039" s="14"/>
      <c r="K4039" s="15" t="str">
        <f>C4051</f>
        <v>Pubblicità</v>
      </c>
      <c r="L4039" s="16"/>
      <c r="M4039" s="16">
        <f>0.28*(L4028+L4029-M4029)/100</f>
        <v>10.692247999999999</v>
      </c>
      <c r="N4039" s="16">
        <f>G4051</f>
        <v>0</v>
      </c>
      <c r="O4039" s="16">
        <f t="shared" si="1068"/>
        <v>611.33569599999998</v>
      </c>
      <c r="P4039" s="18">
        <f t="shared" si="1069"/>
        <v>73.825695999999994</v>
      </c>
      <c r="Q4039" s="14"/>
      <c r="R4039" s="18"/>
      <c r="S4039" s="16">
        <f>G4039</f>
        <v>1142.3399999999999</v>
      </c>
      <c r="T4039" s="18">
        <f t="shared" si="1067"/>
        <v>38363.909999999989</v>
      </c>
      <c r="U4039" s="15" t="str">
        <f>C4039</f>
        <v>PAG. PROVV. LOSCHI SANDRO</v>
      </c>
    </row>
    <row r="4040" spans="1:21" ht="16.8" customHeight="1" x14ac:dyDescent="0.35">
      <c r="A4040" s="15"/>
      <c r="B4040" s="15"/>
      <c r="C4040" s="15" t="s">
        <v>55</v>
      </c>
      <c r="D4040" s="16">
        <f>SUM(G4032:G4039)+E4035+E4036+E4037+E4038+E4039</f>
        <v>1142.3399999999999</v>
      </c>
      <c r="E4040" s="16"/>
      <c r="F4040" s="16"/>
      <c r="G4040" s="16"/>
      <c r="H4040" s="16"/>
      <c r="I4040" s="4"/>
      <c r="J4040" s="14"/>
      <c r="K4040" s="15" t="str">
        <f>C4061</f>
        <v xml:space="preserve">PAG. BOLLETTA ENEL  </v>
      </c>
      <c r="L4040" s="16"/>
      <c r="M4040" s="16">
        <f>0.46*(L4028+L4029-M4029)/100</f>
        <v>17.565836000000001</v>
      </c>
      <c r="N4040" s="16">
        <f>G4061</f>
        <v>0</v>
      </c>
      <c r="O4040" s="16">
        <f t="shared" si="1068"/>
        <v>1004.345072</v>
      </c>
      <c r="P4040" s="18">
        <f t="shared" si="1069"/>
        <v>121.285072</v>
      </c>
      <c r="Q4040" s="14"/>
      <c r="R4040" s="18"/>
      <c r="S4040" s="16">
        <v>0</v>
      </c>
      <c r="T4040" s="18">
        <f t="shared" si="1067"/>
        <v>38363.909999999989</v>
      </c>
      <c r="U4040" s="15"/>
    </row>
    <row r="4041" spans="1:21" ht="16.8" customHeight="1" x14ac:dyDescent="0.35">
      <c r="A4041" s="15"/>
      <c r="B4041" s="15"/>
      <c r="C4041" s="15" t="s">
        <v>56</v>
      </c>
      <c r="D4041" s="16"/>
      <c r="E4041" s="16"/>
      <c r="F4041" s="16"/>
      <c r="G4041" s="16"/>
      <c r="H4041" s="16">
        <f>SUM(H4028:H4040)</f>
        <v>4511.54</v>
      </c>
      <c r="I4041" s="4"/>
      <c r="J4041" s="14"/>
      <c r="K4041" s="15" t="s">
        <v>188</v>
      </c>
      <c r="L4041" s="16"/>
      <c r="M4041" s="16">
        <f>14.4*(L4028+L4029-M4029)/100</f>
        <v>549.88703999999996</v>
      </c>
      <c r="N4041" s="16">
        <f>G4062</f>
        <v>0</v>
      </c>
      <c r="O4041" s="16">
        <f t="shared" si="1068"/>
        <v>9284.9800799999994</v>
      </c>
      <c r="P4041" s="18">
        <f t="shared" si="1069"/>
        <v>3796.7500800000003</v>
      </c>
      <c r="Q4041" s="14"/>
      <c r="R4041" s="18"/>
      <c r="S4041" s="16">
        <v>0</v>
      </c>
      <c r="T4041" s="18">
        <f t="shared" si="1067"/>
        <v>38363.909999999989</v>
      </c>
      <c r="U4041" s="15"/>
    </row>
    <row r="4042" spans="1:21" ht="16.8" customHeight="1" x14ac:dyDescent="0.35">
      <c r="A4042" s="15"/>
      <c r="B4042" s="15"/>
      <c r="C4042" s="15" t="s">
        <v>57</v>
      </c>
      <c r="D4042" s="16">
        <f>E4041+G4041</f>
        <v>0</v>
      </c>
      <c r="E4042" s="16"/>
      <c r="F4042" s="16"/>
      <c r="G4042" s="16"/>
      <c r="H4042" s="16"/>
      <c r="I4042" s="4"/>
      <c r="J4042" s="14"/>
      <c r="K4042" s="15" t="str">
        <f>C4063</f>
        <v>Spese condominiali</v>
      </c>
      <c r="L4042" s="16">
        <f>D4051</f>
        <v>0</v>
      </c>
      <c r="M4042" s="16">
        <f>1.4*(L4028+L4029-M4029)/100</f>
        <v>53.461239999999997</v>
      </c>
      <c r="N4042" s="16">
        <f>G4063</f>
        <v>0</v>
      </c>
      <c r="O4042" s="16">
        <f t="shared" si="1068"/>
        <v>2484.5184800000002</v>
      </c>
      <c r="P4042" s="18">
        <f t="shared" si="1069"/>
        <v>369.12847999999997</v>
      </c>
      <c r="Q4042" s="14"/>
      <c r="R4042" s="18"/>
      <c r="S4042" s="16">
        <v>0</v>
      </c>
      <c r="T4042" s="18">
        <f t="shared" si="1067"/>
        <v>38363.909999999989</v>
      </c>
      <c r="U4042" s="15"/>
    </row>
    <row r="4043" spans="1:21" ht="16.8" customHeight="1" x14ac:dyDescent="0.35">
      <c r="A4043" s="15"/>
      <c r="B4043" s="15"/>
      <c r="C4043" s="15" t="s">
        <v>58</v>
      </c>
      <c r="D4043" s="16"/>
      <c r="E4043" s="16"/>
      <c r="F4043" s="16"/>
      <c r="G4043" s="16">
        <v>0</v>
      </c>
      <c r="H4043" s="16"/>
      <c r="I4043" s="4"/>
      <c r="J4043" s="14"/>
      <c r="K4043" s="15" t="str">
        <f>C4065</f>
        <v xml:space="preserve">RIVALSA </v>
      </c>
      <c r="L4043" s="16"/>
      <c r="M4043" s="16">
        <f>0*(L4028+L4029-M4029)/100</f>
        <v>0</v>
      </c>
      <c r="N4043" s="16">
        <f>G4065</f>
        <v>0</v>
      </c>
      <c r="O4043" s="16">
        <f t="shared" si="1068"/>
        <v>0</v>
      </c>
      <c r="P4043" s="18">
        <f t="shared" si="1069"/>
        <v>0</v>
      </c>
      <c r="Q4043" s="14"/>
      <c r="R4043" s="18"/>
      <c r="S4043" s="16">
        <f>G4043</f>
        <v>0</v>
      </c>
      <c r="T4043" s="18">
        <f t="shared" si="1067"/>
        <v>38363.909999999989</v>
      </c>
      <c r="U4043" s="15" t="str">
        <f>C4043</f>
        <v xml:space="preserve">Francobolli    </v>
      </c>
    </row>
    <row r="4044" spans="1:21" ht="16.8" customHeight="1" x14ac:dyDescent="0.35">
      <c r="A4044" s="15"/>
      <c r="B4044" s="15"/>
      <c r="C4044" s="15" t="s">
        <v>143</v>
      </c>
      <c r="D4044" s="16"/>
      <c r="E4044" s="16"/>
      <c r="F4044" s="16"/>
      <c r="G4044" s="16">
        <v>0</v>
      </c>
      <c r="H4044" s="16"/>
      <c r="I4044" s="4"/>
      <c r="J4044" s="14"/>
      <c r="K4044" s="15" t="str">
        <f>C4066</f>
        <v>COMMERCIALISTA</v>
      </c>
      <c r="L4044" s="16"/>
      <c r="M4044" s="16">
        <f>1.86*(L4028+L4029-M4029)/100</f>
        <v>71.027075999999994</v>
      </c>
      <c r="N4044" s="16">
        <f>G4066</f>
        <v>0</v>
      </c>
      <c r="O4044" s="16">
        <f t="shared" si="1068"/>
        <v>1661.2635520000003</v>
      </c>
      <c r="P4044" s="18">
        <f t="shared" si="1069"/>
        <v>490.41355199999998</v>
      </c>
      <c r="Q4044" s="14"/>
      <c r="R4044" s="18"/>
      <c r="S4044" s="16">
        <f>G4044</f>
        <v>0</v>
      </c>
      <c r="T4044" s="18">
        <f t="shared" si="1067"/>
        <v>38363.909999999989</v>
      </c>
      <c r="U4044" s="15" t="str">
        <f>C4044</f>
        <v xml:space="preserve">PAG. FATT. SOMMESE PETROLI </v>
      </c>
    </row>
    <row r="4045" spans="1:21" ht="16.8" customHeight="1" x14ac:dyDescent="0.35">
      <c r="A4045" s="15"/>
      <c r="B4045" s="15"/>
      <c r="C4045" s="15" t="s">
        <v>60</v>
      </c>
      <c r="D4045" s="16">
        <f>SUM(G4044:G4045)</f>
        <v>0</v>
      </c>
      <c r="E4045" s="16">
        <v>0</v>
      </c>
      <c r="F4045" s="16"/>
      <c r="G4045" s="16">
        <v>0</v>
      </c>
      <c r="H4045" s="16"/>
      <c r="I4045" s="4"/>
      <c r="J4045" s="14"/>
      <c r="K4045" s="15" t="str">
        <f>C4067</f>
        <v>CASSA PREVIDENZA  AGENTI  + QUOTA GAA</v>
      </c>
      <c r="L4045" s="16">
        <v>0</v>
      </c>
      <c r="M4045" s="16">
        <f>0.7*(L4028+L4029-M4029)/100</f>
        <v>26.730619999999998</v>
      </c>
      <c r="N4045" s="16">
        <f>G4067</f>
        <v>0</v>
      </c>
      <c r="O4045" s="16">
        <f t="shared" si="1068"/>
        <v>1528.3442400000001</v>
      </c>
      <c r="P4045" s="18">
        <f t="shared" si="1069"/>
        <v>184.56423999999998</v>
      </c>
      <c r="Q4045" s="14"/>
      <c r="R4045" s="18"/>
      <c r="S4045" s="16">
        <f>G4045</f>
        <v>0</v>
      </c>
      <c r="T4045" s="18">
        <f t="shared" si="1067"/>
        <v>38363.909999999989</v>
      </c>
      <c r="U4045" s="15" t="str">
        <f>C4045</f>
        <v>Benzina auto papa'</v>
      </c>
    </row>
    <row r="4046" spans="1:21" ht="16.8" customHeight="1" x14ac:dyDescent="0.35">
      <c r="A4046" s="15"/>
      <c r="B4046" s="15"/>
      <c r="C4046" s="28" t="s">
        <v>249</v>
      </c>
      <c r="D4046" s="16"/>
      <c r="E4046" s="16">
        <v>0</v>
      </c>
      <c r="F4046" s="16">
        <v>0</v>
      </c>
      <c r="G4046" s="16">
        <v>2</v>
      </c>
      <c r="H4046" s="27">
        <v>0</v>
      </c>
      <c r="I4046" s="4"/>
      <c r="J4046" s="14"/>
      <c r="K4046" s="15" t="str">
        <f>C4071</f>
        <v>PREL.  ACC. PER AMM-  GIGI</v>
      </c>
      <c r="L4046" s="16">
        <v>0</v>
      </c>
      <c r="M4046" s="16">
        <f>18.82*(L4028+L4029-M4029)/100</f>
        <v>718.67181199999993</v>
      </c>
      <c r="N4046" s="16">
        <f>G4071</f>
        <v>0</v>
      </c>
      <c r="O4046" s="16">
        <f t="shared" si="1068"/>
        <v>15424.691423999999</v>
      </c>
      <c r="P4046" s="18">
        <f t="shared" si="1069"/>
        <v>4962.1414240000004</v>
      </c>
      <c r="Q4046" s="14"/>
      <c r="R4046" s="18"/>
      <c r="S4046" s="16">
        <v>0</v>
      </c>
      <c r="T4046" s="18">
        <f t="shared" si="1067"/>
        <v>38363.909999999989</v>
      </c>
      <c r="U4046" s="15"/>
    </row>
    <row r="4047" spans="1:21" ht="16.8" customHeight="1" x14ac:dyDescent="0.35">
      <c r="A4047" s="15"/>
      <c r="B4047" s="15"/>
      <c r="C4047" s="15"/>
      <c r="D4047" s="16"/>
      <c r="E4047" s="16"/>
      <c r="F4047" s="16"/>
      <c r="G4047" s="16">
        <v>0</v>
      </c>
      <c r="H4047" s="27">
        <v>0</v>
      </c>
      <c r="I4047" s="4"/>
      <c r="J4047" s="14"/>
      <c r="K4047" s="15" t="str">
        <f>C4072</f>
        <v>PREL.  ACC. PER AMM-. RENZO</v>
      </c>
      <c r="L4047" s="16">
        <v>0</v>
      </c>
      <c r="M4047" s="16">
        <f>18.82*(L4028+L4029-M4029)/100</f>
        <v>718.67181199999993</v>
      </c>
      <c r="N4047" s="29">
        <f>G4072</f>
        <v>0</v>
      </c>
      <c r="O4047" s="16">
        <f t="shared" si="1068"/>
        <v>27090.661423999998</v>
      </c>
      <c r="P4047" s="18">
        <f t="shared" si="1069"/>
        <v>4962.1414240000004</v>
      </c>
      <c r="Q4047" s="14"/>
      <c r="R4047" s="18"/>
      <c r="S4047" s="16">
        <f>G4047</f>
        <v>0</v>
      </c>
      <c r="T4047" s="18">
        <f t="shared" si="1067"/>
        <v>38363.909999999989</v>
      </c>
      <c r="U4047" s="15">
        <f t="shared" ref="U4047:U4053" si="1070">C4047</f>
        <v>0</v>
      </c>
    </row>
    <row r="4048" spans="1:21" ht="16.8" customHeight="1" x14ac:dyDescent="0.35">
      <c r="A4048" s="15"/>
      <c r="B4048" s="15"/>
      <c r="C4048" s="28" t="s">
        <v>62</v>
      </c>
      <c r="D4048" s="16"/>
      <c r="E4048" s="16"/>
      <c r="F4048" s="16"/>
      <c r="G4048" s="16">
        <v>0</v>
      </c>
      <c r="H4048" s="16"/>
      <c r="I4048" s="4"/>
      <c r="J4048" s="14"/>
      <c r="K4048" s="15" t="str">
        <f>C4043</f>
        <v xml:space="preserve">Francobolli    </v>
      </c>
      <c r="L4048" s="16">
        <v>0</v>
      </c>
      <c r="M4048" s="16">
        <f>0.5*(L4028+L4029-M4029)/100</f>
        <v>19.093299999999999</v>
      </c>
      <c r="N4048" s="16">
        <f>G4043</f>
        <v>0</v>
      </c>
      <c r="O4048" s="16">
        <f t="shared" si="1068"/>
        <v>1091.6816000000001</v>
      </c>
      <c r="P4048" s="18">
        <f t="shared" si="1069"/>
        <v>131.83160000000001</v>
      </c>
      <c r="Q4048" s="14"/>
      <c r="R4048" s="18"/>
      <c r="S4048" s="16">
        <f>G4048</f>
        <v>0</v>
      </c>
      <c r="T4048" s="18">
        <f t="shared" si="1067"/>
        <v>38363.909999999989</v>
      </c>
      <c r="U4048" s="15" t="str">
        <f t="shared" si="1070"/>
        <v>Materiale pulizia</v>
      </c>
    </row>
    <row r="4049" spans="1:21" ht="16.8" customHeight="1" x14ac:dyDescent="0.35">
      <c r="A4049" s="15"/>
      <c r="B4049" s="15"/>
      <c r="C4049" s="15" t="s">
        <v>63</v>
      </c>
      <c r="D4049" s="16"/>
      <c r="E4049" s="16"/>
      <c r="F4049" s="16"/>
      <c r="G4049" s="16">
        <v>0</v>
      </c>
      <c r="H4049" s="16"/>
      <c r="I4049" s="4"/>
      <c r="J4049" s="14"/>
      <c r="K4049" s="17" t="str">
        <f>C4049</f>
        <v xml:space="preserve">Assicurazioni </v>
      </c>
      <c r="L4049" s="16">
        <v>0</v>
      </c>
      <c r="M4049" s="16">
        <f>0.5*(L4028+L4029-M4029)/100</f>
        <v>19.093299999999999</v>
      </c>
      <c r="N4049" s="16">
        <f>G4049</f>
        <v>0</v>
      </c>
      <c r="O4049" s="16">
        <f t="shared" si="1068"/>
        <v>1091.6816000000001</v>
      </c>
      <c r="P4049" s="18">
        <f t="shared" si="1069"/>
        <v>131.83160000000001</v>
      </c>
      <c r="Q4049" s="14"/>
      <c r="R4049" s="18"/>
      <c r="S4049" s="16">
        <f>G4049</f>
        <v>0</v>
      </c>
      <c r="T4049" s="18">
        <f t="shared" si="1067"/>
        <v>38363.909999999989</v>
      </c>
      <c r="U4049" s="15" t="str">
        <f t="shared" si="1070"/>
        <v xml:space="preserve">Assicurazioni </v>
      </c>
    </row>
    <row r="4050" spans="1:21" ht="16.8" customHeight="1" x14ac:dyDescent="0.35">
      <c r="A4050" s="15"/>
      <c r="B4050" s="15"/>
      <c r="C4050" s="15" t="s">
        <v>50</v>
      </c>
      <c r="D4050" s="16"/>
      <c r="E4050" s="16"/>
      <c r="F4050" s="16"/>
      <c r="G4050" s="16">
        <v>0</v>
      </c>
      <c r="H4050" s="16"/>
      <c r="I4050" s="4"/>
      <c r="J4050" s="14"/>
      <c r="K4050" s="17" t="s">
        <v>64</v>
      </c>
      <c r="L4050" s="16"/>
      <c r="M4050" s="16">
        <f>2.32*(L4028+L4029-M4029)/100</f>
        <v>88.592911999999998</v>
      </c>
      <c r="N4050" s="16">
        <f>H4084+H4083+G4082</f>
        <v>0</v>
      </c>
      <c r="O4050" s="16">
        <f t="shared" si="1068"/>
        <v>-51.291376000000028</v>
      </c>
      <c r="P4050" s="18">
        <f t="shared" si="1069"/>
        <v>611.69862399999988</v>
      </c>
      <c r="Q4050" s="14"/>
      <c r="R4050" s="18"/>
      <c r="S4050" s="16">
        <f>G4050</f>
        <v>0</v>
      </c>
      <c r="T4050" s="18">
        <f t="shared" si="1067"/>
        <v>38363.909999999989</v>
      </c>
      <c r="U4050" s="15" t="str">
        <f t="shared" si="1070"/>
        <v>Telepass</v>
      </c>
    </row>
    <row r="4051" spans="1:21" ht="16.8" customHeight="1" x14ac:dyDescent="0.35">
      <c r="A4051" s="15"/>
      <c r="B4051" s="15"/>
      <c r="C4051" s="28" t="s">
        <v>65</v>
      </c>
      <c r="D4051" s="16">
        <v>0</v>
      </c>
      <c r="E4051" s="16"/>
      <c r="F4051" s="16"/>
      <c r="G4051" s="16">
        <v>0</v>
      </c>
      <c r="H4051" s="16"/>
      <c r="I4051" s="4"/>
      <c r="J4051" s="14"/>
      <c r="K4051" s="17"/>
      <c r="L4051" s="16"/>
      <c r="M4051" s="16"/>
      <c r="N4051" s="16" t="s">
        <v>66</v>
      </c>
      <c r="O4051" s="16">
        <f>T4085+AO4085</f>
        <v>60193.389999999992</v>
      </c>
      <c r="P4051" s="18"/>
      <c r="Q4051" s="14"/>
      <c r="R4051" s="18"/>
      <c r="S4051" s="16">
        <v>0</v>
      </c>
      <c r="T4051" s="18">
        <f t="shared" si="1067"/>
        <v>38363.909999999989</v>
      </c>
      <c r="U4051" s="15" t="str">
        <f t="shared" si="1070"/>
        <v>Pubblicità</v>
      </c>
    </row>
    <row r="4052" spans="1:21" ht="16.8" customHeight="1" x14ac:dyDescent="0.35">
      <c r="A4052" s="15"/>
      <c r="B4052" s="66"/>
      <c r="C4052" s="15" t="s">
        <v>145</v>
      </c>
      <c r="D4052" s="67"/>
      <c r="E4052" s="16">
        <v>0</v>
      </c>
      <c r="F4052" s="16"/>
      <c r="G4052" s="16">
        <v>0</v>
      </c>
      <c r="H4052" s="16"/>
      <c r="I4052" s="4"/>
      <c r="J4052" s="14"/>
      <c r="K4052" s="17"/>
      <c r="L4052" s="16"/>
      <c r="M4052" s="16">
        <v>0</v>
      </c>
      <c r="N4052" s="16" t="s">
        <v>68</v>
      </c>
      <c r="O4052" s="31">
        <f>L4076</f>
        <v>0</v>
      </c>
      <c r="P4052" s="32">
        <f>SUM(P4031:P4050)</f>
        <v>26366.320000000007</v>
      </c>
      <c r="Q4052" s="14"/>
      <c r="R4052" s="18"/>
      <c r="S4052" s="16">
        <f>G4052</f>
        <v>0</v>
      </c>
      <c r="T4052" s="18">
        <f t="shared" si="1067"/>
        <v>38363.909999999989</v>
      </c>
      <c r="U4052" s="15" t="str">
        <f t="shared" si="1070"/>
        <v xml:space="preserve">PAG. STIP.           MARZIA </v>
      </c>
    </row>
    <row r="4053" spans="1:21" ht="16.8" customHeight="1" x14ac:dyDescent="0.35">
      <c r="A4053" s="15"/>
      <c r="B4053" s="15"/>
      <c r="C4053" s="15" t="s">
        <v>147</v>
      </c>
      <c r="D4053" s="16"/>
      <c r="E4053" s="16">
        <v>0</v>
      </c>
      <c r="F4053" s="16"/>
      <c r="G4053" s="16">
        <v>0</v>
      </c>
      <c r="H4053" s="16"/>
      <c r="I4053" s="4"/>
      <c r="J4053" s="14"/>
      <c r="K4053" s="17"/>
      <c r="L4053" s="16"/>
      <c r="M4053" s="16">
        <v>0</v>
      </c>
      <c r="N4053" s="16" t="s">
        <v>70</v>
      </c>
      <c r="O4053" s="16">
        <f>SUM(L4064:L4075)+L4078</f>
        <v>3315.48</v>
      </c>
      <c r="P4053" s="33">
        <f>SUM(O4031:O4050)</f>
        <v>64806.37</v>
      </c>
      <c r="Q4053" s="14"/>
      <c r="R4053" s="18"/>
      <c r="S4053" s="16">
        <f>G4053</f>
        <v>0</v>
      </c>
      <c r="T4053" s="18">
        <f t="shared" si="1067"/>
        <v>38363.909999999989</v>
      </c>
      <c r="U4053" s="15" t="str">
        <f t="shared" si="1070"/>
        <v xml:space="preserve">PAG. STIP.           DEBORAH </v>
      </c>
    </row>
    <row r="4054" spans="1:21" ht="16.8" customHeight="1" x14ac:dyDescent="0.35">
      <c r="A4054" s="15"/>
      <c r="B4054" s="15"/>
      <c r="C4054" s="15" t="s">
        <v>149</v>
      </c>
      <c r="D4054" s="16"/>
      <c r="E4054" s="16">
        <v>0</v>
      </c>
      <c r="F4054" s="16"/>
      <c r="G4054" s="16">
        <v>0</v>
      </c>
      <c r="H4054" s="16"/>
      <c r="I4054" s="4"/>
      <c r="J4054" s="14"/>
      <c r="K4054" s="17"/>
      <c r="L4054" s="16"/>
      <c r="M4054" s="16"/>
      <c r="N4054" s="16" t="s">
        <v>72</v>
      </c>
      <c r="O4054" s="34">
        <f>O3993+O3994-F4069-F4068</f>
        <v>808.07000000000153</v>
      </c>
      <c r="P4054" s="35">
        <f>O3993+O3994+O4055-F4069-F4068-O4052-O4053</f>
        <v>1311.2500000000014</v>
      </c>
      <c r="Q4054" s="14"/>
      <c r="R4054" s="18"/>
      <c r="S4054" s="16">
        <f>G4054</f>
        <v>0</v>
      </c>
      <c r="T4054" s="18">
        <f t="shared" si="1067"/>
        <v>38363.909999999989</v>
      </c>
      <c r="U4054" s="15"/>
    </row>
    <row r="4055" spans="1:21" ht="16.8" customHeight="1" x14ac:dyDescent="0.35">
      <c r="A4055" s="15"/>
      <c r="B4055" s="15"/>
      <c r="C4055" s="15" t="s">
        <v>150</v>
      </c>
      <c r="D4055" s="16"/>
      <c r="E4055" s="16">
        <v>0</v>
      </c>
      <c r="F4055" s="16"/>
      <c r="G4055" s="16">
        <v>0</v>
      </c>
      <c r="H4055" s="16"/>
      <c r="I4055" s="4"/>
      <c r="J4055" s="14"/>
      <c r="K4055" s="6" t="s">
        <v>74</v>
      </c>
      <c r="L4055" s="3">
        <f>SUM(L4028:L4054)</f>
        <v>26576.899999999998</v>
      </c>
      <c r="M4055" s="3">
        <f>SUM(M4028:M4054)</f>
        <v>3818.66</v>
      </c>
      <c r="N4055" s="16" t="s">
        <v>75</v>
      </c>
      <c r="O4055" s="16">
        <f>N4028-L4029</f>
        <v>3818.66</v>
      </c>
      <c r="P4055" s="18"/>
      <c r="Q4055" s="14"/>
      <c r="R4055" s="18"/>
      <c r="S4055" s="16">
        <f>G4055</f>
        <v>0</v>
      </c>
      <c r="T4055" s="18">
        <f t="shared" si="1067"/>
        <v>38363.909999999989</v>
      </c>
      <c r="U4055" s="15" t="str">
        <f>C4055</f>
        <v xml:space="preserve">PAG. STIP.           STEFANIA  BONIFICO </v>
      </c>
    </row>
    <row r="4056" spans="1:21" ht="16.8" customHeight="1" x14ac:dyDescent="0.35">
      <c r="A4056" s="15"/>
      <c r="B4056" s="15"/>
      <c r="C4056" s="15" t="s">
        <v>76</v>
      </c>
      <c r="D4056" s="16"/>
      <c r="E4056" s="16"/>
      <c r="F4056" s="16"/>
      <c r="G4056" s="16">
        <v>0</v>
      </c>
      <c r="H4056" s="16"/>
      <c r="I4056" s="4"/>
      <c r="J4056" s="14"/>
      <c r="K4056" s="6" t="s">
        <v>32</v>
      </c>
      <c r="L4056" s="3">
        <f>L3996</f>
        <v>404691.15999999992</v>
      </c>
      <c r="M4056" s="3">
        <f>M3996</f>
        <v>402602.55999999994</v>
      </c>
      <c r="N4056" s="16" t="s">
        <v>77</v>
      </c>
      <c r="O4056" s="36">
        <f>(O4052+O4053)-(O3991+O3992)</f>
        <v>-1390.3799999999997</v>
      </c>
      <c r="P4056" s="37">
        <f>O4055-O4056</f>
        <v>5209.0399999999991</v>
      </c>
      <c r="Q4056" s="14"/>
      <c r="R4056" s="18"/>
      <c r="S4056" s="16">
        <f>G4056</f>
        <v>0</v>
      </c>
      <c r="T4056" s="18">
        <f t="shared" si="1067"/>
        <v>38363.909999999989</v>
      </c>
      <c r="U4056" s="15" t="str">
        <f>C4056</f>
        <v>Pagamento contributi impiegate</v>
      </c>
    </row>
    <row r="4057" spans="1:21" ht="16.8" customHeight="1" thickBot="1" x14ac:dyDescent="0.4">
      <c r="A4057" s="15"/>
      <c r="B4057" s="15"/>
      <c r="C4057" s="15" t="s">
        <v>78</v>
      </c>
      <c r="D4057" s="16">
        <f>SUM(G4052:G4056)+SUM(E4052:E4056)</f>
        <v>0</v>
      </c>
      <c r="E4057" s="16"/>
      <c r="F4057" s="16"/>
      <c r="G4057" s="16"/>
      <c r="H4057" s="16"/>
      <c r="I4057" s="4"/>
      <c r="J4057" s="14"/>
      <c r="K4057" s="6" t="s">
        <v>79</v>
      </c>
      <c r="L4057" s="3">
        <f>L4055+L4056</f>
        <v>431268.05999999994</v>
      </c>
      <c r="M4057" s="3">
        <f>M4055+M4056</f>
        <v>406421.21999999991</v>
      </c>
      <c r="N4057" s="16" t="s">
        <v>80</v>
      </c>
      <c r="O4057" s="38">
        <f>O4054+O4055-O4056</f>
        <v>6017.1100000000006</v>
      </c>
      <c r="P4057" s="39">
        <f>O4057-O4054</f>
        <v>5209.0399999999991</v>
      </c>
      <c r="Q4057" s="14"/>
      <c r="R4057" s="18"/>
      <c r="S4057" s="16">
        <v>0</v>
      </c>
      <c r="T4057" s="18">
        <f t="shared" si="1067"/>
        <v>38363.909999999989</v>
      </c>
      <c r="U4057" s="15"/>
    </row>
    <row r="4058" spans="1:21" ht="16.8" customHeight="1" thickTop="1" thickBot="1" x14ac:dyDescent="0.4">
      <c r="A4058" s="15"/>
      <c r="B4058" s="15"/>
      <c r="C4058" s="15" t="s">
        <v>81</v>
      </c>
      <c r="D4058" s="16"/>
      <c r="E4058" s="16"/>
      <c r="F4058" s="16"/>
      <c r="G4058" s="16">
        <v>0</v>
      </c>
      <c r="H4058" s="16"/>
      <c r="I4058" s="4"/>
      <c r="J4058" s="14"/>
      <c r="K4058" s="6" t="s">
        <v>13</v>
      </c>
      <c r="L4058" s="3">
        <f>L4057-M4057</f>
        <v>24846.840000000026</v>
      </c>
      <c r="M4058" s="40"/>
      <c r="N4058" s="29" t="s">
        <v>82</v>
      </c>
      <c r="O4058" s="41">
        <f>O4051+O4052+O4053+O4059</f>
        <v>64806.37</v>
      </c>
      <c r="P4058" s="18"/>
      <c r="Q4058" s="14"/>
      <c r="R4058" s="18"/>
      <c r="S4058" s="16">
        <f>G4058</f>
        <v>0</v>
      </c>
      <c r="T4058" s="18">
        <f t="shared" si="1067"/>
        <v>38363.909999999989</v>
      </c>
      <c r="U4058" s="15" t="str">
        <f>C4058</f>
        <v>Pag. Bolletta Telecom  780820</v>
      </c>
    </row>
    <row r="4059" spans="1:21" ht="16.8" customHeight="1" thickTop="1" thickBot="1" x14ac:dyDescent="0.4">
      <c r="A4059" s="15"/>
      <c r="B4059" s="15"/>
      <c r="C4059" s="15" t="s">
        <v>83</v>
      </c>
      <c r="D4059" s="16"/>
      <c r="E4059" s="16"/>
      <c r="F4059" s="16"/>
      <c r="G4059" s="16">
        <v>0</v>
      </c>
      <c r="H4059" s="16"/>
      <c r="I4059" s="4"/>
      <c r="J4059" s="14"/>
      <c r="K4059" s="17"/>
      <c r="L4059" s="16"/>
      <c r="M4059" s="16"/>
      <c r="N4059" s="42" t="s">
        <v>84</v>
      </c>
      <c r="O4059" s="43">
        <f>P4053-O4052-O4053-O4051</f>
        <v>1297.5000000000073</v>
      </c>
      <c r="P4059" s="18"/>
      <c r="Q4059" s="14"/>
      <c r="R4059" s="18"/>
      <c r="S4059" s="16">
        <f>G4059</f>
        <v>0</v>
      </c>
      <c r="T4059" s="18">
        <f t="shared" si="1067"/>
        <v>38363.909999999989</v>
      </c>
      <c r="U4059" s="15" t="str">
        <f>C4059</f>
        <v>Pag. Bolletta Telecom 780344</v>
      </c>
    </row>
    <row r="4060" spans="1:21" ht="16.8" customHeight="1" thickTop="1" x14ac:dyDescent="0.35">
      <c r="A4060" s="15"/>
      <c r="B4060" s="15"/>
      <c r="C4060" s="15" t="s">
        <v>85</v>
      </c>
      <c r="D4060" s="16">
        <f>SUM(G4058:G4060)</f>
        <v>0</v>
      </c>
      <c r="E4060" s="16"/>
      <c r="F4060" s="16"/>
      <c r="G4060" s="16">
        <v>0</v>
      </c>
      <c r="H4060" s="16"/>
      <c r="I4060" s="4"/>
      <c r="J4060" s="14"/>
      <c r="K4060" s="6" t="s">
        <v>86</v>
      </c>
      <c r="L4060" s="3">
        <f>N3999</f>
        <v>1277.45</v>
      </c>
      <c r="M4060" s="3">
        <v>0</v>
      </c>
      <c r="N4060" s="3">
        <f>SUM(L4060:M4060)</f>
        <v>1277.45</v>
      </c>
      <c r="O4060" s="44"/>
      <c r="P4060" s="18"/>
      <c r="Q4060" s="14"/>
      <c r="R4060" s="18"/>
      <c r="S4060" s="16">
        <f>G4060</f>
        <v>0</v>
      </c>
      <c r="T4060" s="18">
        <f t="shared" si="1067"/>
        <v>38363.909999999989</v>
      </c>
      <c r="U4060" s="15" t="str">
        <f>C4060</f>
        <v>Pag. Bolletta Telecom</v>
      </c>
    </row>
    <row r="4061" spans="1:21" ht="16.8" customHeight="1" x14ac:dyDescent="0.35">
      <c r="A4061" s="15"/>
      <c r="B4061" s="15"/>
      <c r="C4061" s="15" t="s">
        <v>87</v>
      </c>
      <c r="D4061" s="16"/>
      <c r="E4061" s="16"/>
      <c r="F4061" s="16"/>
      <c r="G4061" s="16">
        <v>0</v>
      </c>
      <c r="H4061" s="16"/>
      <c r="I4061" s="4"/>
      <c r="J4061" s="14"/>
      <c r="K4061" s="6" t="s">
        <v>88</v>
      </c>
      <c r="L4061" s="3">
        <f>L4000</f>
        <v>0</v>
      </c>
      <c r="M4061" s="3">
        <f>H4068+G4068</f>
        <v>0</v>
      </c>
      <c r="N4061" s="45">
        <f>L4061+M4061</f>
        <v>0</v>
      </c>
      <c r="O4061" s="45">
        <f>BA4085+BG4085</f>
        <v>0</v>
      </c>
      <c r="P4061" s="18"/>
      <c r="Q4061" s="14"/>
      <c r="R4061" s="18"/>
      <c r="S4061" s="16">
        <f>G4061</f>
        <v>0</v>
      </c>
      <c r="T4061" s="18">
        <f t="shared" ref="T4061:T4092" si="1071">(R4061-S4061)+T4060</f>
        <v>38363.909999999989</v>
      </c>
      <c r="U4061" s="15" t="str">
        <f>C4061</f>
        <v xml:space="preserve">PAG. BOLLETTA ENEL  </v>
      </c>
    </row>
    <row r="4062" spans="1:21" ht="16.8" customHeight="1" x14ac:dyDescent="0.35">
      <c r="A4062" s="15"/>
      <c r="B4062" s="15"/>
      <c r="C4062" s="15" t="s">
        <v>89</v>
      </c>
      <c r="D4062" s="16"/>
      <c r="E4062" s="16"/>
      <c r="F4062" s="16"/>
      <c r="G4062" s="16">
        <v>0</v>
      </c>
      <c r="H4062" s="16"/>
      <c r="I4062" s="4"/>
      <c r="J4062" s="14"/>
      <c r="K4062" s="6" t="s">
        <v>90</v>
      </c>
      <c r="L4062" s="3">
        <f>T4085+Z4085+AO4085+AU4085</f>
        <v>60193.389999999992</v>
      </c>
      <c r="M4062" s="16"/>
      <c r="N4062" s="16"/>
      <c r="O4062" s="16"/>
      <c r="P4062" s="18"/>
      <c r="Q4062" s="14"/>
      <c r="R4062" s="18"/>
      <c r="S4062" s="16">
        <v>0</v>
      </c>
      <c r="T4062" s="18">
        <f t="shared" si="1071"/>
        <v>38363.909999999989</v>
      </c>
      <c r="U4062" s="15"/>
    </row>
    <row r="4063" spans="1:21" ht="16.8" customHeight="1" x14ac:dyDescent="0.35">
      <c r="A4063" s="15"/>
      <c r="B4063" s="15"/>
      <c r="C4063" s="15" t="s">
        <v>91</v>
      </c>
      <c r="D4063" s="16"/>
      <c r="E4063" s="16"/>
      <c r="F4063" s="16"/>
      <c r="G4063" s="16">
        <v>0</v>
      </c>
      <c r="H4063" s="16"/>
      <c r="I4063" s="4"/>
      <c r="J4063" s="14"/>
      <c r="K4063" s="6" t="s">
        <v>92</v>
      </c>
      <c r="L4063" s="3"/>
      <c r="M4063" s="46" t="s">
        <v>93</v>
      </c>
      <c r="N4063" s="46"/>
      <c r="O4063" s="16"/>
      <c r="P4063" s="18"/>
      <c r="Q4063" s="14"/>
      <c r="R4063" s="18"/>
      <c r="S4063" s="16">
        <f>G4063</f>
        <v>0</v>
      </c>
      <c r="T4063" s="18">
        <f t="shared" si="1071"/>
        <v>38363.909999999989</v>
      </c>
      <c r="U4063" s="15" t="str">
        <f>C4063</f>
        <v>Spese condominiali</v>
      </c>
    </row>
    <row r="4064" spans="1:21" ht="16.8" customHeight="1" x14ac:dyDescent="0.35">
      <c r="A4064" s="15"/>
      <c r="B4064" s="15"/>
      <c r="C4064" s="15" t="s">
        <v>94</v>
      </c>
      <c r="D4064" s="16">
        <f>SUM(G4058:G4063)</f>
        <v>0</v>
      </c>
      <c r="E4064" s="16"/>
      <c r="F4064" s="16"/>
      <c r="G4064" s="16"/>
      <c r="H4064" s="16"/>
      <c r="I4064" s="4"/>
      <c r="J4064" s="14"/>
      <c r="K4064" s="50" t="s">
        <v>152</v>
      </c>
      <c r="L4064" s="50">
        <v>114.5</v>
      </c>
      <c r="M4064" s="16" t="s">
        <v>26</v>
      </c>
      <c r="N4064" s="16" t="s">
        <v>27</v>
      </c>
      <c r="O4064" s="16"/>
      <c r="P4064" s="18"/>
      <c r="Q4064" s="14"/>
      <c r="R4064" s="18"/>
      <c r="S4064" s="16">
        <v>0</v>
      </c>
      <c r="T4064" s="18">
        <f t="shared" si="1071"/>
        <v>38363.909999999989</v>
      </c>
      <c r="U4064" s="15"/>
    </row>
    <row r="4065" spans="1:21" ht="16.8" customHeight="1" x14ac:dyDescent="0.35">
      <c r="A4065" s="15"/>
      <c r="B4065" s="15"/>
      <c r="C4065" s="15" t="s">
        <v>97</v>
      </c>
      <c r="D4065" s="16"/>
      <c r="E4065" s="16"/>
      <c r="F4065" s="16"/>
      <c r="G4065" s="16">
        <v>0</v>
      </c>
      <c r="H4065" s="16"/>
      <c r="I4065" s="4"/>
      <c r="J4065" s="14"/>
      <c r="K4065" s="16" t="s">
        <v>250</v>
      </c>
      <c r="L4065" s="16">
        <v>-0.02</v>
      </c>
      <c r="M4065" s="30" t="s">
        <v>192</v>
      </c>
      <c r="N4065" s="30">
        <v>130</v>
      </c>
      <c r="O4065" s="16"/>
      <c r="P4065" s="18"/>
      <c r="Q4065" s="14"/>
      <c r="R4065" s="18"/>
      <c r="S4065" s="16">
        <f>G4065</f>
        <v>0</v>
      </c>
      <c r="T4065" s="18">
        <f t="shared" si="1071"/>
        <v>38363.909999999989</v>
      </c>
      <c r="U4065" s="15"/>
    </row>
    <row r="4066" spans="1:21" ht="16.8" customHeight="1" x14ac:dyDescent="0.35">
      <c r="A4066" s="15"/>
      <c r="B4066" s="15"/>
      <c r="C4066" s="15" t="s">
        <v>100</v>
      </c>
      <c r="D4066" s="16"/>
      <c r="E4066" s="16"/>
      <c r="F4066" s="16"/>
      <c r="G4066" s="16">
        <v>0</v>
      </c>
      <c r="H4066" s="16"/>
      <c r="I4066" s="4"/>
      <c r="J4066" s="14"/>
      <c r="K4066" s="25"/>
      <c r="L4066" s="83">
        <v>0</v>
      </c>
      <c r="M4066" s="16"/>
      <c r="N4066" s="73">
        <v>0</v>
      </c>
      <c r="O4066" s="16"/>
      <c r="P4066" s="18"/>
      <c r="Q4066" s="14"/>
      <c r="R4066" s="18"/>
      <c r="S4066" s="16">
        <f>G4066</f>
        <v>0</v>
      </c>
      <c r="T4066" s="18">
        <f t="shared" si="1071"/>
        <v>38363.909999999989</v>
      </c>
      <c r="U4066" s="15" t="str">
        <f>C4066</f>
        <v>COMMERCIALISTA</v>
      </c>
    </row>
    <row r="4067" spans="1:21" ht="16.8" customHeight="1" x14ac:dyDescent="0.35">
      <c r="A4067" s="15"/>
      <c r="B4067" s="15"/>
      <c r="C4067" s="64" t="s">
        <v>154</v>
      </c>
      <c r="D4067" s="16"/>
      <c r="E4067" s="16"/>
      <c r="F4067" s="16"/>
      <c r="G4067" s="16">
        <v>0</v>
      </c>
      <c r="H4067" s="16">
        <v>0</v>
      </c>
      <c r="I4067" s="4"/>
      <c r="J4067" s="14"/>
      <c r="K4067" s="16"/>
      <c r="L4067" s="73">
        <v>0</v>
      </c>
      <c r="M4067" s="16" t="s">
        <v>244</v>
      </c>
      <c r="N4067" s="16">
        <v>658</v>
      </c>
      <c r="O4067" s="16"/>
      <c r="P4067" s="18"/>
      <c r="Q4067" s="14"/>
      <c r="R4067" s="18"/>
      <c r="S4067" s="16">
        <f>G4067</f>
        <v>0</v>
      </c>
      <c r="T4067" s="18">
        <f t="shared" si="1071"/>
        <v>38363.909999999989</v>
      </c>
      <c r="U4067" s="15" t="str">
        <f>C4067</f>
        <v>CASSA PREVIDENZA  AGENTI  + QUOTA GAA</v>
      </c>
    </row>
    <row r="4068" spans="1:21" ht="16.8" customHeight="1" x14ac:dyDescent="0.35">
      <c r="A4068" s="15"/>
      <c r="B4068" s="15"/>
      <c r="C4068" s="15" t="s">
        <v>106</v>
      </c>
      <c r="D4068" s="16"/>
      <c r="E4068" s="16"/>
      <c r="F4068" s="85">
        <v>11605.54</v>
      </c>
      <c r="G4068" s="16">
        <v>0</v>
      </c>
      <c r="H4068" s="16">
        <v>0</v>
      </c>
      <c r="I4068" s="4"/>
      <c r="J4068" s="14"/>
      <c r="K4068" s="16" t="s">
        <v>217</v>
      </c>
      <c r="L4068" s="73">
        <v>204</v>
      </c>
      <c r="M4068" s="30"/>
      <c r="N4068" s="30">
        <v>0</v>
      </c>
      <c r="O4068" s="16"/>
      <c r="P4068" s="18"/>
      <c r="Q4068" s="14"/>
      <c r="R4068" s="18">
        <f>F4068</f>
        <v>11605.54</v>
      </c>
      <c r="S4068" s="16">
        <v>0</v>
      </c>
      <c r="T4068" s="18">
        <f t="shared" si="1071"/>
        <v>49969.44999999999</v>
      </c>
      <c r="U4068" s="15"/>
    </row>
    <row r="4069" spans="1:21" ht="16.8" customHeight="1" x14ac:dyDescent="0.35">
      <c r="A4069" s="15"/>
      <c r="B4069" s="15"/>
      <c r="C4069" s="47" t="s">
        <v>155</v>
      </c>
      <c r="D4069" s="16"/>
      <c r="E4069" s="16"/>
      <c r="F4069" s="1">
        <v>10223.94</v>
      </c>
      <c r="G4069" s="16">
        <v>0</v>
      </c>
      <c r="H4069" s="16"/>
      <c r="I4069" s="4"/>
      <c r="J4069" s="14"/>
      <c r="K4069" s="30" t="s">
        <v>198</v>
      </c>
      <c r="L4069" s="16">
        <v>100</v>
      </c>
      <c r="M4069" s="16"/>
      <c r="N4069" s="16">
        <v>0</v>
      </c>
      <c r="O4069" s="16"/>
      <c r="P4069" s="18"/>
      <c r="Q4069" s="14"/>
      <c r="R4069" s="49">
        <f>F4069</f>
        <v>10223.94</v>
      </c>
      <c r="S4069" s="16">
        <v>0</v>
      </c>
      <c r="T4069" s="18">
        <f t="shared" si="1071"/>
        <v>60193.389999999992</v>
      </c>
      <c r="U4069" s="17" t="str">
        <f>C4069</f>
        <v>VERSAMENTO PROVV. MATURATE</v>
      </c>
    </row>
    <row r="4070" spans="1:21" ht="16.8" customHeight="1" x14ac:dyDescent="0.35">
      <c r="A4070" s="15"/>
      <c r="B4070" s="15"/>
      <c r="C4070" s="15" t="s">
        <v>112</v>
      </c>
      <c r="D4070" s="16"/>
      <c r="E4070" s="16"/>
      <c r="F4070" s="16"/>
      <c r="G4070" s="16">
        <v>0</v>
      </c>
      <c r="H4070" s="16"/>
      <c r="I4070" s="4"/>
      <c r="J4070" s="14"/>
      <c r="K4070" s="3" t="s">
        <v>199</v>
      </c>
      <c r="L4070" s="16">
        <v>100</v>
      </c>
      <c r="M4070" s="50" t="s">
        <v>251</v>
      </c>
      <c r="N4070" s="50">
        <v>265</v>
      </c>
      <c r="O4070" s="16"/>
      <c r="P4070" s="18"/>
      <c r="Q4070" s="14"/>
      <c r="R4070" s="18"/>
      <c r="S4070" s="16">
        <f>G4070</f>
        <v>0</v>
      </c>
      <c r="T4070" s="18">
        <f t="shared" si="1071"/>
        <v>60193.389999999992</v>
      </c>
      <c r="U4070" s="15" t="s">
        <v>113</v>
      </c>
    </row>
    <row r="4071" spans="1:21" ht="16.8" customHeight="1" x14ac:dyDescent="0.35">
      <c r="A4071" s="15"/>
      <c r="B4071" s="15"/>
      <c r="C4071" s="15" t="s">
        <v>114</v>
      </c>
      <c r="D4071" s="16"/>
      <c r="E4071" s="16"/>
      <c r="F4071" s="16">
        <v>0</v>
      </c>
      <c r="G4071" s="16">
        <v>0</v>
      </c>
      <c r="H4071" s="16"/>
      <c r="I4071" s="4"/>
      <c r="J4071" s="14"/>
      <c r="K4071" s="16"/>
      <c r="L4071" s="16">
        <v>0</v>
      </c>
      <c r="M4071" s="16" t="s">
        <v>252</v>
      </c>
      <c r="N4071" s="16">
        <v>1002.5</v>
      </c>
      <c r="O4071" s="16"/>
      <c r="P4071" s="18"/>
      <c r="Q4071" s="14"/>
      <c r="R4071" s="18"/>
      <c r="S4071" s="16">
        <f>G4071</f>
        <v>0</v>
      </c>
      <c r="T4071" s="18">
        <f t="shared" si="1071"/>
        <v>60193.389999999992</v>
      </c>
      <c r="U4071" s="15" t="str">
        <f>C4071</f>
        <v>PREL.  ACC. PER AMM-  GIGI</v>
      </c>
    </row>
    <row r="4072" spans="1:21" ht="16.8" customHeight="1" x14ac:dyDescent="0.35">
      <c r="A4072" s="15"/>
      <c r="B4072" s="15"/>
      <c r="C4072" s="15" t="s">
        <v>115</v>
      </c>
      <c r="D4072" s="16"/>
      <c r="E4072" s="16"/>
      <c r="F4072" s="16">
        <v>0</v>
      </c>
      <c r="G4072" s="16">
        <v>0</v>
      </c>
      <c r="H4072" s="16"/>
      <c r="I4072" s="4"/>
      <c r="J4072" s="14"/>
      <c r="K4072" s="16"/>
      <c r="L4072" s="16">
        <v>0</v>
      </c>
      <c r="M4072" s="16" t="s">
        <v>253</v>
      </c>
      <c r="N4072" s="16">
        <v>338</v>
      </c>
      <c r="O4072" s="16"/>
      <c r="P4072" s="18"/>
      <c r="Q4072" s="14"/>
      <c r="R4072" s="18">
        <v>0</v>
      </c>
      <c r="S4072" s="16">
        <f>G4072</f>
        <v>0</v>
      </c>
      <c r="T4072" s="18">
        <f t="shared" si="1071"/>
        <v>60193.389999999992</v>
      </c>
      <c r="U4072" s="15" t="str">
        <f>C4072</f>
        <v>PREL.  ACC. PER AMM-. RENZO</v>
      </c>
    </row>
    <row r="4073" spans="1:21" ht="16.8" customHeight="1" x14ac:dyDescent="0.35">
      <c r="A4073" s="15"/>
      <c r="B4073" s="15"/>
      <c r="C4073" s="15" t="s">
        <v>254</v>
      </c>
      <c r="D4073" s="16"/>
      <c r="E4073" s="16"/>
      <c r="F4073" s="16">
        <v>2442.5300000000002</v>
      </c>
      <c r="G4073" s="16"/>
      <c r="H4073" s="16"/>
      <c r="I4073" s="4"/>
      <c r="J4073" s="14"/>
      <c r="K4073" s="16"/>
      <c r="L4073" s="16">
        <v>0</v>
      </c>
      <c r="M4073" s="16" t="s">
        <v>255</v>
      </c>
      <c r="N4073" s="16">
        <v>412.5</v>
      </c>
      <c r="O4073" s="16"/>
      <c r="P4073" s="18"/>
      <c r="Q4073" s="14"/>
      <c r="R4073" s="18">
        <v>0</v>
      </c>
      <c r="S4073" s="16">
        <v>0</v>
      </c>
      <c r="T4073" s="18">
        <f t="shared" si="1071"/>
        <v>60193.389999999992</v>
      </c>
      <c r="U4073" s="15"/>
    </row>
    <row r="4074" spans="1:21" ht="16.8" customHeight="1" x14ac:dyDescent="0.35">
      <c r="A4074" s="15"/>
      <c r="B4074" s="15"/>
      <c r="C4074" s="15" t="s">
        <v>256</v>
      </c>
      <c r="D4074" s="16"/>
      <c r="E4074" s="16"/>
      <c r="F4074" s="16">
        <v>0</v>
      </c>
      <c r="G4074" s="16"/>
      <c r="H4074" s="16">
        <v>0</v>
      </c>
      <c r="I4074" s="4"/>
      <c r="J4074" s="14"/>
      <c r="K4074" s="16"/>
      <c r="L4074" s="16">
        <v>0</v>
      </c>
      <c r="M4074" s="16"/>
      <c r="N4074" s="16">
        <v>0</v>
      </c>
      <c r="O4074" s="16"/>
      <c r="P4074" s="18"/>
      <c r="Q4074" s="14"/>
      <c r="R4074" s="18">
        <v>0</v>
      </c>
      <c r="S4074" s="16">
        <v>0</v>
      </c>
      <c r="T4074" s="18">
        <f t="shared" si="1071"/>
        <v>60193.389999999992</v>
      </c>
      <c r="U4074" s="15"/>
    </row>
    <row r="4075" spans="1:21" ht="16.8" customHeight="1" x14ac:dyDescent="0.35">
      <c r="A4075" s="15"/>
      <c r="B4075" s="15"/>
      <c r="C4075" s="15" t="s">
        <v>257</v>
      </c>
      <c r="D4075" s="16"/>
      <c r="E4075" s="16"/>
      <c r="F4075" s="16">
        <v>2573.35</v>
      </c>
      <c r="G4075" s="16"/>
      <c r="H4075" s="16"/>
      <c r="I4075" s="4"/>
      <c r="J4075" s="14"/>
      <c r="K4075" s="16" t="s">
        <v>118</v>
      </c>
      <c r="L4075" s="16">
        <v>-9</v>
      </c>
      <c r="M4075" s="16"/>
      <c r="N4075" s="16">
        <v>0</v>
      </c>
      <c r="O4075" s="16"/>
      <c r="P4075" s="18"/>
      <c r="Q4075" s="14"/>
      <c r="R4075" s="18">
        <v>0</v>
      </c>
      <c r="S4075" s="16">
        <v>0</v>
      </c>
      <c r="T4075" s="18">
        <f t="shared" si="1071"/>
        <v>60193.389999999992</v>
      </c>
      <c r="U4075" s="15"/>
    </row>
    <row r="4076" spans="1:21" ht="16.8" customHeight="1" x14ac:dyDescent="0.35">
      <c r="A4076" s="15"/>
      <c r="B4076" s="15"/>
      <c r="C4076" s="15" t="s">
        <v>258</v>
      </c>
      <c r="D4076" s="16"/>
      <c r="E4076" s="16"/>
      <c r="F4076" s="16">
        <v>0</v>
      </c>
      <c r="G4076" s="16">
        <v>0</v>
      </c>
      <c r="H4076" s="16"/>
      <c r="I4076" s="4"/>
      <c r="J4076" s="14"/>
      <c r="K4076" s="17" t="s">
        <v>68</v>
      </c>
      <c r="L4076" s="51">
        <f>AI4085</f>
        <v>0</v>
      </c>
      <c r="M4076" s="16"/>
      <c r="N4076" s="16"/>
      <c r="O4076" s="16"/>
      <c r="P4076" s="18"/>
      <c r="Q4076" s="14"/>
      <c r="R4076" s="18">
        <v>0</v>
      </c>
      <c r="S4076" s="16">
        <v>0</v>
      </c>
      <c r="T4076" s="18">
        <f t="shared" si="1071"/>
        <v>60193.389999999992</v>
      </c>
      <c r="U4076" s="15"/>
    </row>
    <row r="4077" spans="1:21" ht="16.8" customHeight="1" x14ac:dyDescent="0.35">
      <c r="A4077" s="15"/>
      <c r="B4077" s="15"/>
      <c r="C4077" s="68" t="s">
        <v>116</v>
      </c>
      <c r="D4077" s="16"/>
      <c r="E4077" s="16"/>
      <c r="F4077" s="16">
        <v>0</v>
      </c>
      <c r="G4077" s="16"/>
      <c r="H4077" s="16"/>
      <c r="I4077" s="4"/>
      <c r="J4077" s="14"/>
      <c r="K4077" s="17" t="s">
        <v>119</v>
      </c>
      <c r="L4077" s="16">
        <f>SUM(L4064:L4076)</f>
        <v>509.48</v>
      </c>
      <c r="M4077" s="16"/>
      <c r="N4077" s="16"/>
      <c r="O4077" s="16"/>
      <c r="P4077" s="18"/>
      <c r="Q4077" s="14"/>
      <c r="R4077" s="18">
        <v>0</v>
      </c>
      <c r="S4077" s="16"/>
      <c r="T4077" s="18">
        <f t="shared" si="1071"/>
        <v>60193.389999999992</v>
      </c>
      <c r="U4077" s="15"/>
    </row>
    <row r="4078" spans="1:21" ht="16.8" customHeight="1" x14ac:dyDescent="0.35">
      <c r="A4078" s="15"/>
      <c r="B4078" s="15"/>
      <c r="C4078" s="15" t="s">
        <v>175</v>
      </c>
      <c r="D4078" s="16"/>
      <c r="E4078" s="16"/>
      <c r="F4078" s="16">
        <v>15943.54</v>
      </c>
      <c r="G4078" s="85">
        <f>F4068</f>
        <v>11605.54</v>
      </c>
      <c r="H4078" s="16"/>
      <c r="I4078" s="4"/>
      <c r="J4078" s="14"/>
      <c r="K4078" s="17" t="s">
        <v>93</v>
      </c>
      <c r="L4078" s="16">
        <f>SUM(N4065:N4078)</f>
        <v>2806</v>
      </c>
      <c r="M4078" s="44"/>
      <c r="N4078" s="16"/>
      <c r="O4078" s="16"/>
      <c r="P4078" s="18"/>
      <c r="Q4078" s="14"/>
      <c r="R4078" s="18">
        <v>0</v>
      </c>
      <c r="S4078" s="16"/>
      <c r="T4078" s="18">
        <f t="shared" si="1071"/>
        <v>60193.389999999992</v>
      </c>
      <c r="U4078" s="15"/>
    </row>
    <row r="4079" spans="1:21" ht="16.8" customHeight="1" x14ac:dyDescent="0.35">
      <c r="A4079" s="15"/>
      <c r="B4079" s="15"/>
      <c r="C4079" s="47" t="s">
        <v>120</v>
      </c>
      <c r="D4079" s="16"/>
      <c r="E4079" s="16"/>
      <c r="F4079" s="16">
        <v>0</v>
      </c>
      <c r="G4079" s="1">
        <f>F4069</f>
        <v>10223.94</v>
      </c>
      <c r="H4079" s="16">
        <f>G4079-D3970-D3971-D3973</f>
        <v>7954.7000000000007</v>
      </c>
      <c r="I4079" s="4"/>
      <c r="J4079" s="14"/>
      <c r="K4079" s="53">
        <f>A4028</f>
        <v>45373</v>
      </c>
      <c r="L4079" s="3">
        <f>D4028+D4029-E4033+D4030-E4030+D4033-E4028+B4031</f>
        <v>26576.899999999998</v>
      </c>
      <c r="M4079" s="3"/>
      <c r="N4079" s="3"/>
      <c r="O4079" s="16"/>
      <c r="P4079" s="18"/>
      <c r="Q4079" s="14"/>
      <c r="R4079" s="18"/>
      <c r="S4079" s="16"/>
      <c r="T4079" s="18">
        <f t="shared" si="1071"/>
        <v>60193.389999999992</v>
      </c>
      <c r="U4079" s="15"/>
    </row>
    <row r="4080" spans="1:21" ht="16.8" customHeight="1" x14ac:dyDescent="0.35">
      <c r="A4080" s="15"/>
      <c r="B4080" s="15"/>
      <c r="C4080" s="15" t="s">
        <v>121</v>
      </c>
      <c r="D4080" s="16"/>
      <c r="E4080" s="16">
        <v>0</v>
      </c>
      <c r="F4080" s="16">
        <v>0</v>
      </c>
      <c r="G4080" s="16">
        <v>0</v>
      </c>
      <c r="H4080" s="16"/>
      <c r="I4080" s="4"/>
      <c r="J4080" s="14"/>
      <c r="K4080" s="17"/>
      <c r="L4080" s="16"/>
      <c r="M4080" s="16"/>
      <c r="N4080" s="16"/>
      <c r="O4080" s="16"/>
      <c r="P4080" s="18"/>
      <c r="Q4080" s="14"/>
      <c r="R4080" s="18"/>
      <c r="S4080" s="16">
        <f>G4080</f>
        <v>0</v>
      </c>
      <c r="T4080" s="18">
        <f t="shared" si="1071"/>
        <v>60193.389999999992</v>
      </c>
      <c r="U4080" s="15" t="str">
        <f>C4080</f>
        <v>Spese manutenzione auto</v>
      </c>
    </row>
    <row r="4081" spans="1:21" ht="16.8" customHeight="1" x14ac:dyDescent="0.35">
      <c r="A4081" s="15"/>
      <c r="B4081" s="15"/>
      <c r="C4081" s="15" t="s">
        <v>122</v>
      </c>
      <c r="D4081" s="16">
        <v>0</v>
      </c>
      <c r="E4081" s="16"/>
      <c r="F4081" s="16">
        <v>0</v>
      </c>
      <c r="G4081" s="16">
        <v>0</v>
      </c>
      <c r="H4081" s="16"/>
      <c r="I4081" s="4"/>
      <c r="J4081" s="14"/>
      <c r="K4081" s="17"/>
      <c r="L4081" s="16">
        <v>0</v>
      </c>
      <c r="M4081" s="16"/>
      <c r="N4081" s="16"/>
      <c r="O4081" s="16"/>
      <c r="P4081" s="18"/>
      <c r="Q4081" s="14"/>
      <c r="R4081" s="18"/>
      <c r="S4081" s="16">
        <v>0</v>
      </c>
      <c r="T4081" s="18">
        <f t="shared" si="1071"/>
        <v>60193.389999999992</v>
      </c>
      <c r="U4081" s="15" t="str">
        <f>C4081</f>
        <v>Spese alberghi etc</v>
      </c>
    </row>
    <row r="4082" spans="1:21" ht="16.8" customHeight="1" x14ac:dyDescent="0.35">
      <c r="A4082" s="15"/>
      <c r="B4082" s="15"/>
      <c r="C4082" s="15"/>
      <c r="D4082" s="16">
        <f>SUM(G4080:G4082)</f>
        <v>0</v>
      </c>
      <c r="E4082" s="16">
        <v>0</v>
      </c>
      <c r="F4082" s="16"/>
      <c r="G4082" s="16">
        <v>0</v>
      </c>
      <c r="H4082" s="16"/>
      <c r="I4082" s="4"/>
      <c r="J4082" s="14"/>
      <c r="K4082" s="6" t="s">
        <v>123</v>
      </c>
      <c r="L4082" s="3">
        <f>SUM(L4062:L4076)+N4061+L4078+L4079</f>
        <v>90085.76999999999</v>
      </c>
      <c r="M4082" s="3">
        <f>SUM(O4031:O4050)+N4060</f>
        <v>66083.820000000007</v>
      </c>
      <c r="N4082" s="16"/>
      <c r="O4082" s="16"/>
      <c r="P4082" s="18"/>
      <c r="Q4082" s="14"/>
      <c r="R4082" s="18"/>
      <c r="S4082" s="16">
        <v>0</v>
      </c>
      <c r="T4082" s="18">
        <f t="shared" si="1071"/>
        <v>60193.389999999992</v>
      </c>
      <c r="U4082" s="15"/>
    </row>
    <row r="4083" spans="1:21" ht="16.8" customHeight="1" x14ac:dyDescent="0.35">
      <c r="A4083" s="15"/>
      <c r="B4083" s="15"/>
      <c r="C4083" s="64" t="s">
        <v>259</v>
      </c>
      <c r="D4083" s="16"/>
      <c r="E4083" s="16">
        <v>0</v>
      </c>
      <c r="F4083" s="16"/>
      <c r="G4083" s="16">
        <v>222.5</v>
      </c>
      <c r="H4083" s="16">
        <v>0</v>
      </c>
      <c r="I4083" s="84">
        <f>I4085-I4034</f>
        <v>-35108.500000000007</v>
      </c>
      <c r="J4083" s="14"/>
      <c r="K4083" s="6" t="s">
        <v>124</v>
      </c>
      <c r="L4083" s="3">
        <f>L4082-M4082</f>
        <v>24001.949999999983</v>
      </c>
      <c r="M4083" s="16"/>
      <c r="N4083" s="16"/>
      <c r="O4083" s="16"/>
      <c r="P4083" s="18"/>
      <c r="Q4083" s="14"/>
      <c r="R4083" s="18"/>
      <c r="S4083" s="16">
        <v>0</v>
      </c>
      <c r="T4083" s="18">
        <f t="shared" si="1071"/>
        <v>60193.389999999992</v>
      </c>
      <c r="U4083" s="15"/>
    </row>
    <row r="4084" spans="1:21" ht="16.8" customHeight="1" x14ac:dyDescent="0.35">
      <c r="A4084" s="15"/>
      <c r="B4084" s="15"/>
      <c r="C4084" s="64" t="s">
        <v>260</v>
      </c>
      <c r="D4084" s="16"/>
      <c r="E4084" s="16"/>
      <c r="F4084" s="16"/>
      <c r="G4084" s="16">
        <v>186</v>
      </c>
      <c r="H4084" s="16">
        <v>0</v>
      </c>
      <c r="I4084" s="4"/>
      <c r="J4084" s="14"/>
      <c r="K4084" s="6" t="s">
        <v>35</v>
      </c>
      <c r="L4084" s="55">
        <f>D4085+E4085+A4085+B4085+B4032</f>
        <v>24846.840000000004</v>
      </c>
      <c r="M4084" s="16"/>
      <c r="N4084" s="16"/>
      <c r="O4084" s="56"/>
      <c r="P4084" s="18"/>
      <c r="Q4084" s="14"/>
      <c r="R4084" s="18"/>
      <c r="S4084" s="16">
        <v>0</v>
      </c>
      <c r="T4084" s="18">
        <f t="shared" si="1071"/>
        <v>60193.389999999992</v>
      </c>
      <c r="U4084" s="15"/>
    </row>
    <row r="4085" spans="1:21" ht="16.8" customHeight="1" x14ac:dyDescent="0.35">
      <c r="A4085" s="92">
        <f>D4030-D4032+A4024-E4030</f>
        <v>15214.460000000001</v>
      </c>
      <c r="B4085" s="44">
        <f>D4033-D4035+B4024</f>
        <v>1948.3500000000006</v>
      </c>
      <c r="C4085" s="57" t="s">
        <v>127</v>
      </c>
      <c r="D4085" s="44">
        <f>D4028-D4031-E4028+D4024</f>
        <v>6943.78</v>
      </c>
      <c r="E4085" s="44">
        <f>D4029-D4034+E4024</f>
        <v>65.27000000000001</v>
      </c>
      <c r="F4085" s="72">
        <f>D4031+D4032+D4034+F4024-E4032</f>
        <v>22038.649999999998</v>
      </c>
      <c r="G4085" s="81">
        <f>D4031+D4032-E4032+D4034+G4024</f>
        <v>22038.649999999998</v>
      </c>
      <c r="H4085" s="44">
        <f>G4079+G4078+H4024</f>
        <v>53328.490000000005</v>
      </c>
      <c r="I4085" s="79">
        <f>G4085-H4085</f>
        <v>-31289.840000000007</v>
      </c>
      <c r="J4085" s="58"/>
      <c r="K4085" s="6" t="s">
        <v>128</v>
      </c>
      <c r="L4085" s="3">
        <f>L4083-L4084</f>
        <v>-844.89000000002125</v>
      </c>
      <c r="M4085" s="27" t="s">
        <v>168</v>
      </c>
      <c r="N4085" s="27">
        <f>O4085-L4084</f>
        <v>-15041.320000000007</v>
      </c>
      <c r="O4085" s="44">
        <f>Z4085+AU4085+N4061+SUM(L4064:L4075)+SUM(N4065:N4075)+L4079-D4031-D4034-D4030+E4032</f>
        <v>9805.5199999999968</v>
      </c>
      <c r="P4085" s="18"/>
      <c r="Q4085" s="58"/>
      <c r="R4085" s="59"/>
      <c r="S4085" s="44"/>
      <c r="T4085" s="59">
        <f t="shared" si="1071"/>
        <v>60193.389999999992</v>
      </c>
      <c r="U4085" s="57"/>
    </row>
    <row r="4087" spans="1:21" ht="16.8" customHeight="1" x14ac:dyDescent="0.25">
      <c r="A4087" s="50"/>
    </row>
    <row r="4088" spans="1:21" ht="16.8" customHeight="1" x14ac:dyDescent="0.35">
      <c r="A4088" s="2" t="s">
        <v>0</v>
      </c>
      <c r="B4088" s="2"/>
      <c r="C4088" s="2" t="s">
        <v>2</v>
      </c>
      <c r="D4088" s="3" t="s">
        <v>3</v>
      </c>
      <c r="E4088" s="3" t="s">
        <v>4</v>
      </c>
      <c r="F4088" s="3" t="s">
        <v>5</v>
      </c>
      <c r="G4088" s="3" t="s">
        <v>6</v>
      </c>
      <c r="H4088" s="102" t="s">
        <v>24</v>
      </c>
      <c r="I4088" s="76"/>
      <c r="J4088" s="5" t="s">
        <v>0</v>
      </c>
      <c r="K4088" s="6" t="s">
        <v>2</v>
      </c>
      <c r="L4088" s="3" t="s">
        <v>8</v>
      </c>
      <c r="M4088" s="3" t="s">
        <v>9</v>
      </c>
      <c r="N4088" s="3" t="s">
        <v>10</v>
      </c>
      <c r="O4088" s="3" t="s">
        <v>11</v>
      </c>
      <c r="P4088" s="3" t="s">
        <v>12</v>
      </c>
      <c r="Q4088" s="5" t="s">
        <v>0</v>
      </c>
      <c r="R4088" s="3" t="s">
        <v>8</v>
      </c>
      <c r="S4088" s="3" t="s">
        <v>9</v>
      </c>
      <c r="T4088" s="3" t="s">
        <v>13</v>
      </c>
      <c r="U4088" s="2" t="s">
        <v>14</v>
      </c>
    </row>
    <row r="4089" spans="1:21" ht="16.8" customHeight="1" x14ac:dyDescent="0.35">
      <c r="A4089" s="14">
        <v>45374</v>
      </c>
      <c r="B4089" s="15" t="s">
        <v>173</v>
      </c>
      <c r="C4089" s="15" t="s">
        <v>174</v>
      </c>
      <c r="D4089" s="16">
        <v>25964.55</v>
      </c>
      <c r="E4089" s="16">
        <v>0</v>
      </c>
      <c r="F4089" s="16"/>
      <c r="G4089" s="16"/>
      <c r="H4089" s="103"/>
      <c r="I4089" s="4"/>
      <c r="J4089" s="14">
        <f>A4089</f>
        <v>45374</v>
      </c>
      <c r="K4089" s="17" t="s">
        <v>24</v>
      </c>
      <c r="L4089" s="16">
        <f>D4092+D4095+D4093+D4096</f>
        <v>6063.15</v>
      </c>
      <c r="M4089" s="16"/>
      <c r="N4089" s="82">
        <f>L4089+L4090-M4090</f>
        <v>6063.15</v>
      </c>
      <c r="O4089" s="80">
        <f>D4092+D4095+D4093-E4093-E4092+O4028</f>
        <v>31749.65</v>
      </c>
      <c r="P4089" s="18"/>
      <c r="Q4089" s="14">
        <f>J4089</f>
        <v>45374</v>
      </c>
      <c r="R4089" s="18"/>
      <c r="S4089" s="16"/>
      <c r="T4089" s="18">
        <f>T4085</f>
        <v>60193.389999999992</v>
      </c>
      <c r="U4089" s="15"/>
    </row>
    <row r="4090" spans="1:21" ht="16.8" customHeight="1" x14ac:dyDescent="0.35">
      <c r="A4090" s="15"/>
      <c r="B4090" s="15"/>
      <c r="C4090" s="15" t="s">
        <v>176</v>
      </c>
      <c r="D4090" s="16">
        <v>0</v>
      </c>
      <c r="E4090" s="16"/>
      <c r="F4090" s="16"/>
      <c r="G4090" s="16"/>
      <c r="H4090" s="103" t="s">
        <v>34</v>
      </c>
      <c r="I4090" s="4"/>
      <c r="J4090" s="14"/>
      <c r="K4090" s="17" t="s">
        <v>30</v>
      </c>
      <c r="L4090" s="16">
        <v>0</v>
      </c>
      <c r="M4090" s="16">
        <f>E4093</f>
        <v>0</v>
      </c>
      <c r="N4090" s="16"/>
      <c r="O4090" s="16"/>
      <c r="P4090" s="18"/>
      <c r="Q4090" s="14"/>
      <c r="R4090" s="18"/>
      <c r="S4090" s="16"/>
      <c r="T4090" s="18">
        <f t="shared" ref="T4090:T4121" si="1072">(R4090-S4090)+T4089</f>
        <v>60193.389999999992</v>
      </c>
      <c r="U4090" s="15"/>
    </row>
    <row r="4091" spans="1:21" ht="16.8" customHeight="1" x14ac:dyDescent="0.35">
      <c r="A4091" s="15"/>
      <c r="B4091" s="15"/>
      <c r="C4091" s="15" t="s">
        <v>177</v>
      </c>
      <c r="D4091" s="16">
        <v>23478.53</v>
      </c>
      <c r="E4091" s="16">
        <v>506.5</v>
      </c>
      <c r="F4091" s="16"/>
      <c r="G4091" s="16"/>
      <c r="H4091" s="103">
        <f>D4092+H4030</f>
        <v>3114.75</v>
      </c>
      <c r="I4091" s="4"/>
      <c r="J4091" s="14"/>
      <c r="K4091" s="17" t="s">
        <v>35</v>
      </c>
      <c r="L4091" s="16">
        <f>D4089+D4090+D4091+D4094-D4092-D4093-D4095-D4096-E4091-E4089+B4092</f>
        <v>43049.72</v>
      </c>
      <c r="M4091" s="16">
        <v>0</v>
      </c>
      <c r="N4091" s="16"/>
      <c r="O4091" s="16">
        <v>0</v>
      </c>
      <c r="P4091" s="18"/>
      <c r="Q4091" s="14"/>
      <c r="R4091" s="18"/>
      <c r="S4091" s="16"/>
      <c r="T4091" s="18">
        <f t="shared" si="1072"/>
        <v>60193.389999999992</v>
      </c>
      <c r="U4091" s="15"/>
    </row>
    <row r="4092" spans="1:21" ht="16.8" customHeight="1" x14ac:dyDescent="0.35">
      <c r="A4092" s="15"/>
      <c r="B4092" s="15">
        <v>136.29</v>
      </c>
      <c r="C4092" s="15" t="s">
        <v>178</v>
      </c>
      <c r="D4092" s="16">
        <v>2384</v>
      </c>
      <c r="E4092" s="16"/>
      <c r="F4092" s="16"/>
      <c r="G4092" s="16"/>
      <c r="H4092" s="103" t="s">
        <v>40</v>
      </c>
      <c r="I4092" s="4"/>
      <c r="J4092" s="14"/>
      <c r="K4092" s="17" t="str">
        <f>C4131</f>
        <v>TASSE</v>
      </c>
      <c r="L4092" s="16"/>
      <c r="M4092" s="16">
        <f>10*(L4089+L4090-M4090)/100</f>
        <v>606.31500000000005</v>
      </c>
      <c r="N4092" s="16">
        <f>G4131</f>
        <v>0</v>
      </c>
      <c r="O4092" s="16">
        <f t="shared" ref="O4092:O4111" si="1073">O4031+M4092-N4092</f>
        <v>22111.847000000005</v>
      </c>
      <c r="P4092" s="18">
        <f t="shared" ref="P4092:P4111" si="1074">P4031+M4092</f>
        <v>3242.9470000000001</v>
      </c>
      <c r="Q4092" s="14"/>
      <c r="R4092" s="18"/>
      <c r="S4092" s="16"/>
      <c r="T4092" s="18">
        <f t="shared" si="1072"/>
        <v>60193.389999999992</v>
      </c>
      <c r="U4092" s="15"/>
    </row>
    <row r="4093" spans="1:21" ht="16.8" customHeight="1" x14ac:dyDescent="0.35">
      <c r="A4093" s="15"/>
      <c r="B4093" s="16">
        <f>B4092+B4032</f>
        <v>811.27</v>
      </c>
      <c r="C4093" s="15" t="s">
        <v>179</v>
      </c>
      <c r="D4093" s="16">
        <v>3668.48</v>
      </c>
      <c r="E4093" s="16">
        <v>0</v>
      </c>
      <c r="F4093" s="16"/>
      <c r="G4093" s="16"/>
      <c r="H4093" s="103">
        <f>D4093+H4032</f>
        <v>6756.3899999999994</v>
      </c>
      <c r="I4093" s="4"/>
      <c r="J4093" s="14"/>
      <c r="K4093" s="17" t="str">
        <f>C4101</f>
        <v>TOT. PAG. PRODUTTORI</v>
      </c>
      <c r="L4093" s="16"/>
      <c r="M4093" s="16">
        <f>8.37*(L4089+L4090-M4090)/100</f>
        <v>507.48565499999989</v>
      </c>
      <c r="N4093" s="16">
        <f>D4101</f>
        <v>0</v>
      </c>
      <c r="O4093" s="16">
        <f t="shared" si="1073"/>
        <v>-23877.823361000002</v>
      </c>
      <c r="P4093" s="18">
        <f t="shared" si="1074"/>
        <v>2714.3466389999999</v>
      </c>
      <c r="Q4093" s="14"/>
      <c r="R4093" s="18"/>
      <c r="S4093" s="16"/>
      <c r="T4093" s="18">
        <f t="shared" si="1072"/>
        <v>60193.389999999992</v>
      </c>
      <c r="U4093" s="15"/>
    </row>
    <row r="4094" spans="1:21" ht="16.8" customHeight="1" x14ac:dyDescent="0.35">
      <c r="A4094" s="15"/>
      <c r="B4094" s="15"/>
      <c r="C4094" s="15" t="s">
        <v>180</v>
      </c>
      <c r="D4094" s="16">
        <v>40</v>
      </c>
      <c r="E4094" s="16">
        <v>0</v>
      </c>
      <c r="F4094" s="16"/>
      <c r="G4094" s="16"/>
      <c r="H4094" s="103" t="s">
        <v>44</v>
      </c>
      <c r="I4094" s="77" t="s">
        <v>181</v>
      </c>
      <c r="J4094" s="14"/>
      <c r="K4094" s="15" t="str">
        <f>C4118</f>
        <v>TOT. PAG. IMPIEGATE</v>
      </c>
      <c r="L4094" s="16"/>
      <c r="M4094" s="16">
        <f>15.35*(L4089+L4090-M4090)/100</f>
        <v>930.69352499999991</v>
      </c>
      <c r="N4094" s="16">
        <f>D4118</f>
        <v>0</v>
      </c>
      <c r="O4094" s="16">
        <f t="shared" si="1073"/>
        <v>-5939.0663550000008</v>
      </c>
      <c r="P4094" s="18">
        <f t="shared" si="1074"/>
        <v>4977.9236449999999</v>
      </c>
      <c r="Q4094" s="14"/>
      <c r="R4094" s="18"/>
      <c r="S4094" s="16"/>
      <c r="T4094" s="18">
        <f t="shared" si="1072"/>
        <v>60193.389999999992</v>
      </c>
      <c r="U4094" s="15"/>
    </row>
    <row r="4095" spans="1:21" ht="16.8" customHeight="1" x14ac:dyDescent="0.35">
      <c r="A4095" s="15"/>
      <c r="B4095" s="15" t="s">
        <v>42</v>
      </c>
      <c r="C4095" s="15" t="s">
        <v>182</v>
      </c>
      <c r="D4095" s="16">
        <v>0</v>
      </c>
      <c r="E4095" s="16"/>
      <c r="F4095" s="16"/>
      <c r="G4095" s="16"/>
      <c r="H4095" s="103">
        <f>D4095+H4034</f>
        <v>23.73</v>
      </c>
      <c r="I4095" s="78">
        <f>D4092+D4093-E4093+D4095</f>
        <v>6052.48</v>
      </c>
      <c r="J4095" s="14"/>
      <c r="K4095" s="15" t="s">
        <v>45</v>
      </c>
      <c r="L4095" s="16"/>
      <c r="M4095" s="16">
        <f>2.6*(L4089+L4090-M4090)/100</f>
        <v>157.64189999999999</v>
      </c>
      <c r="N4095" s="16">
        <f>D4106</f>
        <v>0</v>
      </c>
      <c r="O4095" s="16">
        <f t="shared" si="1073"/>
        <v>5834.3662199999999</v>
      </c>
      <c r="P4095" s="18">
        <f t="shared" si="1074"/>
        <v>843.16622000000007</v>
      </c>
      <c r="Q4095" s="14"/>
      <c r="R4095" s="18"/>
      <c r="S4095" s="16"/>
      <c r="T4095" s="18">
        <f t="shared" si="1072"/>
        <v>60193.389999999992</v>
      </c>
      <c r="U4095" s="15"/>
    </row>
    <row r="4096" spans="1:21" ht="16.8" customHeight="1" x14ac:dyDescent="0.35">
      <c r="A4096" s="15"/>
      <c r="B4096" s="15"/>
      <c r="C4096" s="15" t="s">
        <v>183</v>
      </c>
      <c r="D4096" s="16">
        <v>10.67</v>
      </c>
      <c r="E4096" s="16"/>
      <c r="F4096" s="16"/>
      <c r="G4096" s="16">
        <v>0</v>
      </c>
      <c r="H4096" s="103" t="s">
        <v>49</v>
      </c>
      <c r="I4096" s="4"/>
      <c r="J4096" s="14"/>
      <c r="K4096" s="15" t="s">
        <v>47</v>
      </c>
      <c r="L4096" s="16"/>
      <c r="M4096" s="16">
        <f>2.6*(L4089+L4090-M4090)/100</f>
        <v>157.64189999999999</v>
      </c>
      <c r="N4096" s="16">
        <f>G4107+H4107</f>
        <v>11.44</v>
      </c>
      <c r="O4096" s="16">
        <f t="shared" si="1073"/>
        <v>5576.1562200000008</v>
      </c>
      <c r="P4096" s="18">
        <f t="shared" si="1074"/>
        <v>843.16622000000007</v>
      </c>
      <c r="Q4096" s="14"/>
      <c r="R4096" s="18"/>
      <c r="S4096" s="16">
        <f>G4096</f>
        <v>0</v>
      </c>
      <c r="T4096" s="18">
        <f t="shared" si="1072"/>
        <v>60193.389999999992</v>
      </c>
      <c r="U4096" s="15" t="str">
        <f>C4096</f>
        <v>Provvigioni TUTELA LEGALE</v>
      </c>
    </row>
    <row r="4097" spans="1:21" ht="16.8" customHeight="1" x14ac:dyDescent="0.35">
      <c r="A4097" s="15"/>
      <c r="B4097" s="15"/>
      <c r="C4097" s="15" t="s">
        <v>184</v>
      </c>
      <c r="D4097" s="16"/>
      <c r="E4097" s="16"/>
      <c r="F4097" s="16"/>
      <c r="G4097" s="16">
        <v>0</v>
      </c>
      <c r="H4097" s="103">
        <f>D4096+H4036</f>
        <v>679.82</v>
      </c>
      <c r="I4097" s="4"/>
      <c r="J4097" s="14"/>
      <c r="K4097" s="15" t="s">
        <v>50</v>
      </c>
      <c r="L4097" s="16"/>
      <c r="M4097" s="16">
        <f>0.46*(L4089+L4090-M4090)/100</f>
        <v>27.89049</v>
      </c>
      <c r="N4097" s="16">
        <f>G4111</f>
        <v>0</v>
      </c>
      <c r="O4097" s="16">
        <f t="shared" si="1073"/>
        <v>1032.2355619999998</v>
      </c>
      <c r="P4097" s="18">
        <f t="shared" si="1074"/>
        <v>149.17556200000001</v>
      </c>
      <c r="Q4097" s="14"/>
      <c r="R4097" s="18"/>
      <c r="S4097" s="16">
        <f>G4097</f>
        <v>0</v>
      </c>
      <c r="T4097" s="18">
        <f t="shared" si="1072"/>
        <v>60193.389999999992</v>
      </c>
      <c r="U4097" s="15" t="str">
        <f>C4097</f>
        <v xml:space="preserve">PAG. PROVV. SILVIO CATTANEO MESE DI </v>
      </c>
    </row>
    <row r="4098" spans="1:21" ht="16.8" customHeight="1" x14ac:dyDescent="0.35">
      <c r="A4098" s="15"/>
      <c r="B4098" s="15"/>
      <c r="C4098" s="15" t="s">
        <v>185</v>
      </c>
      <c r="D4098" s="16"/>
      <c r="E4098" s="16"/>
      <c r="F4098" s="16"/>
      <c r="G4098" s="16">
        <v>0</v>
      </c>
      <c r="H4098" s="103"/>
      <c r="I4098" s="4"/>
      <c r="J4098" s="14"/>
      <c r="K4098" s="15" t="s">
        <v>52</v>
      </c>
      <c r="L4098" s="16"/>
      <c r="M4098" s="16">
        <f>0.28*(L4089+L4090-M4090)/100</f>
        <v>16.97682</v>
      </c>
      <c r="N4098" s="16">
        <f>D4121</f>
        <v>0</v>
      </c>
      <c r="O4098" s="16">
        <f t="shared" si="1073"/>
        <v>628.31251599999996</v>
      </c>
      <c r="P4098" s="18">
        <f t="shared" si="1074"/>
        <v>90.802515999999997</v>
      </c>
      <c r="Q4098" s="14"/>
      <c r="R4098" s="18"/>
      <c r="S4098" s="16">
        <f>G4098</f>
        <v>0</v>
      </c>
      <c r="T4098" s="18">
        <f t="shared" si="1072"/>
        <v>60193.389999999992</v>
      </c>
      <c r="U4098" s="15" t="str">
        <f>C4098</f>
        <v>PAG. PROVV. AMICONE RENZO MESE DI</v>
      </c>
    </row>
    <row r="4099" spans="1:21" ht="16.8" customHeight="1" x14ac:dyDescent="0.35">
      <c r="A4099" s="15"/>
      <c r="B4099" s="15"/>
      <c r="C4099" s="15" t="s">
        <v>186</v>
      </c>
      <c r="D4099" s="16"/>
      <c r="E4099" s="16"/>
      <c r="F4099" s="16"/>
      <c r="G4099" s="16">
        <v>0</v>
      </c>
      <c r="H4099" s="103"/>
      <c r="I4099" s="4"/>
      <c r="J4099" s="14"/>
      <c r="K4099" s="15" t="str">
        <f>C4109</f>
        <v>Materiale pulizia</v>
      </c>
      <c r="L4099" s="16"/>
      <c r="M4099" s="16">
        <f>0.28*(L4089+L4090-M4090)/100</f>
        <v>16.97682</v>
      </c>
      <c r="N4099" s="16">
        <f>G4109</f>
        <v>0</v>
      </c>
      <c r="O4099" s="16">
        <f t="shared" si="1073"/>
        <v>628.31251599999996</v>
      </c>
      <c r="P4099" s="18">
        <f t="shared" si="1074"/>
        <v>90.802515999999997</v>
      </c>
      <c r="Q4099" s="14"/>
      <c r="R4099" s="18"/>
      <c r="S4099" s="16">
        <f>G4099</f>
        <v>0</v>
      </c>
      <c r="T4099" s="18">
        <f t="shared" si="1072"/>
        <v>60193.389999999992</v>
      </c>
      <c r="U4099" s="15" t="str">
        <f>C4099</f>
        <v>PAG. PROVV. VINCENZO  DI VITO</v>
      </c>
    </row>
    <row r="4100" spans="1:21" ht="16.8" customHeight="1" x14ac:dyDescent="0.35">
      <c r="A4100" s="15"/>
      <c r="B4100" s="15"/>
      <c r="C4100" s="15" t="s">
        <v>187</v>
      </c>
      <c r="D4100" s="16"/>
      <c r="E4100" s="16"/>
      <c r="F4100" s="16"/>
      <c r="G4100" s="16">
        <v>0</v>
      </c>
      <c r="H4100" s="16"/>
      <c r="I4100" s="4"/>
      <c r="J4100" s="14"/>
      <c r="K4100" s="15" t="str">
        <f>C4112</f>
        <v>Pubblicità</v>
      </c>
      <c r="L4100" s="16"/>
      <c r="M4100" s="16">
        <f>0.28*(L4089+L4090-M4090)/100</f>
        <v>16.97682</v>
      </c>
      <c r="N4100" s="16">
        <f>G4112</f>
        <v>0</v>
      </c>
      <c r="O4100" s="16">
        <f t="shared" si="1073"/>
        <v>628.31251599999996</v>
      </c>
      <c r="P4100" s="18">
        <f t="shared" si="1074"/>
        <v>90.802515999999997</v>
      </c>
      <c r="Q4100" s="14"/>
      <c r="R4100" s="18"/>
      <c r="S4100" s="16">
        <f>G4100</f>
        <v>0</v>
      </c>
      <c r="T4100" s="18">
        <f t="shared" si="1072"/>
        <v>60193.389999999992</v>
      </c>
      <c r="U4100" s="15" t="str">
        <f>C4100</f>
        <v>PAG. PROVV. FRANCESCOMARCHESOLI</v>
      </c>
    </row>
    <row r="4101" spans="1:21" ht="16.8" customHeight="1" x14ac:dyDescent="0.35">
      <c r="A4101" s="15"/>
      <c r="B4101" s="15"/>
      <c r="C4101" s="15" t="s">
        <v>55</v>
      </c>
      <c r="D4101" s="16">
        <f>SUM(G4093:G4100)+E4096+E4097+E4098+E4099+E4100</f>
        <v>0</v>
      </c>
      <c r="E4101" s="16"/>
      <c r="F4101" s="16"/>
      <c r="G4101" s="16"/>
      <c r="H4101" s="16"/>
      <c r="I4101" s="4"/>
      <c r="J4101" s="14"/>
      <c r="K4101" s="15" t="str">
        <f>C4122</f>
        <v xml:space="preserve">PAG. BOLLETTA ENEL  </v>
      </c>
      <c r="L4101" s="16"/>
      <c r="M4101" s="16">
        <f>0.46*(L4089+L4090-M4090)/100</f>
        <v>27.89049</v>
      </c>
      <c r="N4101" s="16">
        <f>G4122</f>
        <v>0</v>
      </c>
      <c r="O4101" s="16">
        <f t="shared" si="1073"/>
        <v>1032.2355619999998</v>
      </c>
      <c r="P4101" s="18">
        <f t="shared" si="1074"/>
        <v>149.17556200000001</v>
      </c>
      <c r="Q4101" s="14"/>
      <c r="R4101" s="18"/>
      <c r="S4101" s="16">
        <v>0</v>
      </c>
      <c r="T4101" s="18">
        <f t="shared" si="1072"/>
        <v>60193.389999999992</v>
      </c>
      <c r="U4101" s="15"/>
    </row>
    <row r="4102" spans="1:21" ht="16.8" customHeight="1" x14ac:dyDescent="0.35">
      <c r="A4102" s="15"/>
      <c r="B4102" s="15"/>
      <c r="C4102" s="15" t="s">
        <v>56</v>
      </c>
      <c r="D4102" s="16"/>
      <c r="E4102" s="16"/>
      <c r="F4102" s="16"/>
      <c r="G4102" s="16"/>
      <c r="H4102" s="16">
        <f>SUM(H4089:H4101)</f>
        <v>10574.689999999999</v>
      </c>
      <c r="I4102" s="4"/>
      <c r="J4102" s="14"/>
      <c r="K4102" s="15" t="s">
        <v>188</v>
      </c>
      <c r="L4102" s="16"/>
      <c r="M4102" s="16">
        <f>14.4*(L4089+L4090-M4090)/100</f>
        <v>873.09360000000004</v>
      </c>
      <c r="N4102" s="16">
        <f>G4123</f>
        <v>833.33</v>
      </c>
      <c r="O4102" s="16">
        <f t="shared" si="1073"/>
        <v>9324.7436799999996</v>
      </c>
      <c r="P4102" s="18">
        <f t="shared" si="1074"/>
        <v>4669.8436799999999</v>
      </c>
      <c r="Q4102" s="14"/>
      <c r="R4102" s="18"/>
      <c r="S4102" s="16">
        <v>0</v>
      </c>
      <c r="T4102" s="18">
        <f t="shared" si="1072"/>
        <v>60193.389999999992</v>
      </c>
      <c r="U4102" s="15"/>
    </row>
    <row r="4103" spans="1:21" ht="16.8" customHeight="1" x14ac:dyDescent="0.35">
      <c r="A4103" s="15"/>
      <c r="B4103" s="15"/>
      <c r="C4103" s="15" t="s">
        <v>57</v>
      </c>
      <c r="D4103" s="16">
        <f>E4102+G4102</f>
        <v>0</v>
      </c>
      <c r="E4103" s="16"/>
      <c r="F4103" s="16"/>
      <c r="G4103" s="16"/>
      <c r="H4103" s="16"/>
      <c r="I4103" s="4"/>
      <c r="J4103" s="14"/>
      <c r="K4103" s="15" t="str">
        <f>C4124</f>
        <v>Spese condominiali</v>
      </c>
      <c r="L4103" s="16">
        <f>D4112</f>
        <v>0</v>
      </c>
      <c r="M4103" s="16">
        <f>1.4*(L4089+L4090-M4090)/100</f>
        <v>84.884100000000004</v>
      </c>
      <c r="N4103" s="16">
        <f>G4124</f>
        <v>0</v>
      </c>
      <c r="O4103" s="16">
        <f t="shared" si="1073"/>
        <v>2569.4025800000004</v>
      </c>
      <c r="P4103" s="18">
        <f t="shared" si="1074"/>
        <v>454.01257999999996</v>
      </c>
      <c r="Q4103" s="14"/>
      <c r="R4103" s="18"/>
      <c r="S4103" s="16">
        <v>0</v>
      </c>
      <c r="T4103" s="18">
        <f t="shared" si="1072"/>
        <v>60193.389999999992</v>
      </c>
      <c r="U4103" s="15"/>
    </row>
    <row r="4104" spans="1:21" ht="16.8" customHeight="1" x14ac:dyDescent="0.35">
      <c r="A4104" s="15"/>
      <c r="B4104" s="15"/>
      <c r="C4104" s="15" t="s">
        <v>58</v>
      </c>
      <c r="D4104" s="16"/>
      <c r="E4104" s="16"/>
      <c r="F4104" s="16"/>
      <c r="G4104" s="16">
        <v>0</v>
      </c>
      <c r="H4104" s="16"/>
      <c r="I4104" s="4"/>
      <c r="J4104" s="14"/>
      <c r="K4104" s="15" t="str">
        <f>C4126</f>
        <v xml:space="preserve">RIVALSA </v>
      </c>
      <c r="L4104" s="16"/>
      <c r="M4104" s="16">
        <f>0*(L4089+L4090-M4090)/100</f>
        <v>0</v>
      </c>
      <c r="N4104" s="16">
        <f>G4126</f>
        <v>0</v>
      </c>
      <c r="O4104" s="16">
        <f t="shared" si="1073"/>
        <v>0</v>
      </c>
      <c r="P4104" s="18">
        <f t="shared" si="1074"/>
        <v>0</v>
      </c>
      <c r="Q4104" s="14"/>
      <c r="R4104" s="18"/>
      <c r="S4104" s="16">
        <f>G4104</f>
        <v>0</v>
      </c>
      <c r="T4104" s="18">
        <f t="shared" si="1072"/>
        <v>60193.389999999992</v>
      </c>
      <c r="U4104" s="15" t="str">
        <f>C4104</f>
        <v xml:space="preserve">Francobolli    </v>
      </c>
    </row>
    <row r="4105" spans="1:21" ht="16.8" customHeight="1" x14ac:dyDescent="0.35">
      <c r="A4105" s="15"/>
      <c r="B4105" s="15"/>
      <c r="C4105" s="15" t="s">
        <v>143</v>
      </c>
      <c r="D4105" s="16"/>
      <c r="E4105" s="16"/>
      <c r="F4105" s="16"/>
      <c r="G4105" s="16">
        <v>0</v>
      </c>
      <c r="H4105" s="16"/>
      <c r="I4105" s="4"/>
      <c r="J4105" s="14"/>
      <c r="K4105" s="15" t="str">
        <f>C4127</f>
        <v>COMMERCIALISTA</v>
      </c>
      <c r="L4105" s="16"/>
      <c r="M4105" s="16">
        <f>1.86*(L4089+L4090-M4090)/100</f>
        <v>112.77459</v>
      </c>
      <c r="N4105" s="16">
        <f>G4127</f>
        <v>0</v>
      </c>
      <c r="O4105" s="16">
        <f t="shared" si="1073"/>
        <v>1774.0381420000003</v>
      </c>
      <c r="P4105" s="18">
        <f t="shared" si="1074"/>
        <v>603.18814199999997</v>
      </c>
      <c r="Q4105" s="14"/>
      <c r="R4105" s="18"/>
      <c r="S4105" s="16">
        <f>G4105</f>
        <v>0</v>
      </c>
      <c r="T4105" s="18">
        <f t="shared" si="1072"/>
        <v>60193.389999999992</v>
      </c>
      <c r="U4105" s="15" t="str">
        <f>C4105</f>
        <v xml:space="preserve">PAG. FATT. SOMMESE PETROLI </v>
      </c>
    </row>
    <row r="4106" spans="1:21" ht="16.8" customHeight="1" x14ac:dyDescent="0.35">
      <c r="A4106" s="15"/>
      <c r="B4106" s="15"/>
      <c r="C4106" s="15" t="s">
        <v>60</v>
      </c>
      <c r="D4106" s="16">
        <f>SUM(G4105:G4106)</f>
        <v>0</v>
      </c>
      <c r="E4106" s="16">
        <v>0</v>
      </c>
      <c r="F4106" s="16"/>
      <c r="G4106" s="16">
        <v>0</v>
      </c>
      <c r="H4106" s="16"/>
      <c r="I4106" s="4"/>
      <c r="J4106" s="14"/>
      <c r="K4106" s="15" t="str">
        <f>C4128</f>
        <v>CASSA PREVIDENZA  AGENTI  + QUOTA GAA</v>
      </c>
      <c r="L4106" s="16">
        <v>0</v>
      </c>
      <c r="M4106" s="16">
        <f>0.7*(L4089+L4090-M4090)/100</f>
        <v>42.442050000000002</v>
      </c>
      <c r="N4106" s="16">
        <f>G4128</f>
        <v>0</v>
      </c>
      <c r="O4106" s="16">
        <f t="shared" si="1073"/>
        <v>1570.7862900000002</v>
      </c>
      <c r="P4106" s="18">
        <f t="shared" si="1074"/>
        <v>227.00628999999998</v>
      </c>
      <c r="Q4106" s="14"/>
      <c r="R4106" s="18"/>
      <c r="S4106" s="16">
        <f>G4106</f>
        <v>0</v>
      </c>
      <c r="T4106" s="18">
        <f t="shared" si="1072"/>
        <v>60193.389999999992</v>
      </c>
      <c r="U4106" s="15" t="str">
        <f>C4106</f>
        <v>Benzina auto papa'</v>
      </c>
    </row>
    <row r="4107" spans="1:21" ht="16.8" customHeight="1" x14ac:dyDescent="0.35">
      <c r="A4107" s="15"/>
      <c r="B4107" s="15"/>
      <c r="C4107" s="28" t="s">
        <v>261</v>
      </c>
      <c r="D4107" s="16"/>
      <c r="E4107" s="16">
        <v>0</v>
      </c>
      <c r="F4107" s="16">
        <v>0</v>
      </c>
      <c r="G4107" s="16">
        <v>11.44</v>
      </c>
      <c r="H4107" s="27">
        <v>0</v>
      </c>
      <c r="I4107" s="4"/>
      <c r="J4107" s="14"/>
      <c r="K4107" s="15" t="str">
        <f>C4132</f>
        <v>PREL.  ACC. PER AMM-  GIGI DICEMBRE 2023</v>
      </c>
      <c r="L4107" s="16">
        <v>0</v>
      </c>
      <c r="M4107" s="16">
        <f>18.82*(L4089+L4090-M4090)/100</f>
        <v>1141.08483</v>
      </c>
      <c r="N4107" s="16">
        <f>G4132</f>
        <v>3500</v>
      </c>
      <c r="O4107" s="16">
        <f t="shared" si="1073"/>
        <v>13065.776254</v>
      </c>
      <c r="P4107" s="18">
        <f t="shared" si="1074"/>
        <v>6103.2262540000002</v>
      </c>
      <c r="Q4107" s="14"/>
      <c r="R4107" s="18"/>
      <c r="S4107" s="16">
        <v>0</v>
      </c>
      <c r="T4107" s="18">
        <f t="shared" si="1072"/>
        <v>60193.389999999992</v>
      </c>
      <c r="U4107" s="15"/>
    </row>
    <row r="4108" spans="1:21" ht="16.8" customHeight="1" x14ac:dyDescent="0.35">
      <c r="A4108" s="15"/>
      <c r="B4108" s="15"/>
      <c r="C4108" s="15"/>
      <c r="D4108" s="16"/>
      <c r="E4108" s="16"/>
      <c r="F4108" s="16"/>
      <c r="G4108" s="16">
        <v>0</v>
      </c>
      <c r="H4108" s="27">
        <v>0</v>
      </c>
      <c r="I4108" s="4"/>
      <c r="J4108" s="14"/>
      <c r="K4108" s="15" t="str">
        <f>C4133</f>
        <v>PREL.  RIMBORSO SPESE GIGI DICEMBRE 2023</v>
      </c>
      <c r="L4108" s="16">
        <v>0</v>
      </c>
      <c r="M4108" s="16">
        <f>18.82*(L4089+L4090-M4090)/100</f>
        <v>1141.08483</v>
      </c>
      <c r="N4108" s="29">
        <f>G4133</f>
        <v>1460</v>
      </c>
      <c r="O4108" s="16">
        <f t="shared" si="1073"/>
        <v>26771.746253999998</v>
      </c>
      <c r="P4108" s="18">
        <f t="shared" si="1074"/>
        <v>6103.2262540000002</v>
      </c>
      <c r="Q4108" s="14"/>
      <c r="R4108" s="18"/>
      <c r="S4108" s="16">
        <f>G4108</f>
        <v>0</v>
      </c>
      <c r="T4108" s="18">
        <f t="shared" si="1072"/>
        <v>60193.389999999992</v>
      </c>
      <c r="U4108" s="15">
        <f t="shared" ref="U4108:U4114" si="1075">C4108</f>
        <v>0</v>
      </c>
    </row>
    <row r="4109" spans="1:21" ht="16.8" customHeight="1" x14ac:dyDescent="0.35">
      <c r="A4109" s="15"/>
      <c r="B4109" s="15"/>
      <c r="C4109" s="28" t="s">
        <v>62</v>
      </c>
      <c r="D4109" s="16"/>
      <c r="E4109" s="16"/>
      <c r="F4109" s="16"/>
      <c r="G4109" s="16">
        <v>0</v>
      </c>
      <c r="H4109" s="16"/>
      <c r="I4109" s="4"/>
      <c r="J4109" s="14"/>
      <c r="K4109" s="15" t="str">
        <f>C4104</f>
        <v xml:space="preserve">Francobolli    </v>
      </c>
      <c r="L4109" s="16">
        <v>0</v>
      </c>
      <c r="M4109" s="16">
        <f>0.5*(L4089+L4090-M4090)/100</f>
        <v>30.315749999999998</v>
      </c>
      <c r="N4109" s="16">
        <f>G4104</f>
        <v>0</v>
      </c>
      <c r="O4109" s="16">
        <f t="shared" si="1073"/>
        <v>1121.9973500000001</v>
      </c>
      <c r="P4109" s="18">
        <f t="shared" si="1074"/>
        <v>162.14735000000002</v>
      </c>
      <c r="Q4109" s="14"/>
      <c r="R4109" s="18"/>
      <c r="S4109" s="16">
        <f>G4109</f>
        <v>0</v>
      </c>
      <c r="T4109" s="18">
        <f t="shared" si="1072"/>
        <v>60193.389999999992</v>
      </c>
      <c r="U4109" s="15" t="str">
        <f t="shared" si="1075"/>
        <v>Materiale pulizia</v>
      </c>
    </row>
    <row r="4110" spans="1:21" ht="16.8" customHeight="1" x14ac:dyDescent="0.35">
      <c r="A4110" s="15"/>
      <c r="B4110" s="15"/>
      <c r="C4110" s="15" t="s">
        <v>63</v>
      </c>
      <c r="D4110" s="16"/>
      <c r="E4110" s="16"/>
      <c r="F4110" s="16"/>
      <c r="G4110" s="16">
        <v>0</v>
      </c>
      <c r="H4110" s="16"/>
      <c r="I4110" s="4"/>
      <c r="J4110" s="14"/>
      <c r="K4110" s="17" t="str">
        <f>C4110</f>
        <v xml:space="preserve">Assicurazioni </v>
      </c>
      <c r="L4110" s="16">
        <v>0</v>
      </c>
      <c r="M4110" s="16">
        <f>0.5*(L4089+L4090-M4090)/100</f>
        <v>30.315749999999998</v>
      </c>
      <c r="N4110" s="16">
        <f>G4110</f>
        <v>0</v>
      </c>
      <c r="O4110" s="16">
        <f t="shared" si="1073"/>
        <v>1121.9973500000001</v>
      </c>
      <c r="P4110" s="18">
        <f t="shared" si="1074"/>
        <v>162.14735000000002</v>
      </c>
      <c r="Q4110" s="14"/>
      <c r="R4110" s="18"/>
      <c r="S4110" s="16">
        <f>G4110</f>
        <v>0</v>
      </c>
      <c r="T4110" s="18">
        <f t="shared" si="1072"/>
        <v>60193.389999999992</v>
      </c>
      <c r="U4110" s="15" t="str">
        <f t="shared" si="1075"/>
        <v xml:space="preserve">Assicurazioni </v>
      </c>
    </row>
    <row r="4111" spans="1:21" ht="16.8" customHeight="1" x14ac:dyDescent="0.35">
      <c r="A4111" s="15"/>
      <c r="B4111" s="15"/>
      <c r="C4111" s="15" t="s">
        <v>50</v>
      </c>
      <c r="D4111" s="16"/>
      <c r="E4111" s="16"/>
      <c r="F4111" s="16"/>
      <c r="G4111" s="16">
        <v>0</v>
      </c>
      <c r="H4111" s="16"/>
      <c r="I4111" s="4"/>
      <c r="J4111" s="14"/>
      <c r="K4111" s="17" t="s">
        <v>64</v>
      </c>
      <c r="L4111" s="16"/>
      <c r="M4111" s="16">
        <f>2.32*(L4089+L4090-M4090)/100</f>
        <v>140.66507999999999</v>
      </c>
      <c r="N4111" s="16">
        <f>H4145+H4144+G4143</f>
        <v>0</v>
      </c>
      <c r="O4111" s="16">
        <f t="shared" si="1073"/>
        <v>89.373703999999961</v>
      </c>
      <c r="P4111" s="18">
        <f t="shared" si="1074"/>
        <v>752.36370399999987</v>
      </c>
      <c r="Q4111" s="14"/>
      <c r="R4111" s="18"/>
      <c r="S4111" s="16">
        <f>G4111</f>
        <v>0</v>
      </c>
      <c r="T4111" s="18">
        <f t="shared" si="1072"/>
        <v>60193.389999999992</v>
      </c>
      <c r="U4111" s="15" t="str">
        <f t="shared" si="1075"/>
        <v>Telepass</v>
      </c>
    </row>
    <row r="4112" spans="1:21" ht="16.8" customHeight="1" x14ac:dyDescent="0.35">
      <c r="A4112" s="15"/>
      <c r="B4112" s="15"/>
      <c r="C4112" s="28" t="s">
        <v>65</v>
      </c>
      <c r="D4112" s="16">
        <v>0</v>
      </c>
      <c r="E4112" s="16"/>
      <c r="F4112" s="16"/>
      <c r="G4112" s="16">
        <v>0</v>
      </c>
      <c r="H4112" s="16"/>
      <c r="I4112" s="4"/>
      <c r="J4112" s="14"/>
      <c r="K4112" s="17"/>
      <c r="L4112" s="16"/>
      <c r="M4112" s="16"/>
      <c r="N4112" s="16" t="s">
        <v>66</v>
      </c>
      <c r="O4112" s="16">
        <f>T4146+AO4146</f>
        <v>54400.05999999999</v>
      </c>
      <c r="P4112" s="18"/>
      <c r="Q4112" s="14"/>
      <c r="R4112" s="18"/>
      <c r="S4112" s="16">
        <v>0</v>
      </c>
      <c r="T4112" s="18">
        <f t="shared" si="1072"/>
        <v>60193.389999999992</v>
      </c>
      <c r="U4112" s="15" t="str">
        <f t="shared" si="1075"/>
        <v>Pubblicità</v>
      </c>
    </row>
    <row r="4113" spans="1:21" ht="16.8" customHeight="1" x14ac:dyDescent="0.35">
      <c r="A4113" s="15"/>
      <c r="B4113" s="66"/>
      <c r="C4113" s="15" t="s">
        <v>145</v>
      </c>
      <c r="D4113" s="67"/>
      <c r="E4113" s="16">
        <v>0</v>
      </c>
      <c r="F4113" s="16"/>
      <c r="G4113" s="16">
        <v>0</v>
      </c>
      <c r="H4113" s="16"/>
      <c r="I4113" s="4"/>
      <c r="J4113" s="14"/>
      <c r="K4113" s="17"/>
      <c r="L4113" s="16"/>
      <c r="M4113" s="16">
        <v>0</v>
      </c>
      <c r="N4113" s="16" t="s">
        <v>68</v>
      </c>
      <c r="O4113" s="31">
        <f>L4137</f>
        <v>0</v>
      </c>
      <c r="P4113" s="32">
        <f>SUM(P4092:P4111)</f>
        <v>32429.469999999998</v>
      </c>
      <c r="Q4113" s="14"/>
      <c r="R4113" s="18"/>
      <c r="S4113" s="16">
        <f>G4113</f>
        <v>0</v>
      </c>
      <c r="T4113" s="18">
        <f t="shared" si="1072"/>
        <v>60193.389999999992</v>
      </c>
      <c r="U4113" s="15" t="str">
        <f t="shared" si="1075"/>
        <v xml:space="preserve">PAG. STIP.           MARZIA </v>
      </c>
    </row>
    <row r="4114" spans="1:21" ht="16.8" customHeight="1" x14ac:dyDescent="0.35">
      <c r="A4114" s="15"/>
      <c r="B4114" s="15"/>
      <c r="C4114" s="15" t="s">
        <v>147</v>
      </c>
      <c r="D4114" s="16"/>
      <c r="E4114" s="16">
        <v>0</v>
      </c>
      <c r="F4114" s="16"/>
      <c r="G4114" s="16">
        <v>0</v>
      </c>
      <c r="H4114" s="16"/>
      <c r="I4114" s="4"/>
      <c r="J4114" s="14"/>
      <c r="K4114" s="17"/>
      <c r="L4114" s="16"/>
      <c r="M4114" s="16">
        <v>0</v>
      </c>
      <c r="N4114" s="16" t="s">
        <v>70</v>
      </c>
      <c r="O4114" s="16">
        <f>SUM(L4125:L4136)+L4139</f>
        <v>7158.02</v>
      </c>
      <c r="P4114" s="33">
        <f>SUM(O4092:O4111)</f>
        <v>65064.75</v>
      </c>
      <c r="Q4114" s="14"/>
      <c r="R4114" s="18"/>
      <c r="S4114" s="16">
        <f>G4114</f>
        <v>0</v>
      </c>
      <c r="T4114" s="18">
        <f t="shared" si="1072"/>
        <v>60193.389999999992</v>
      </c>
      <c r="U4114" s="15" t="str">
        <f t="shared" si="1075"/>
        <v xml:space="preserve">PAG. STIP.           DEBORAH </v>
      </c>
    </row>
    <row r="4115" spans="1:21" ht="16.8" customHeight="1" x14ac:dyDescent="0.35">
      <c r="A4115" s="15"/>
      <c r="B4115" s="15"/>
      <c r="C4115" s="15" t="s">
        <v>149</v>
      </c>
      <c r="D4115" s="16"/>
      <c r="E4115" s="16">
        <v>0</v>
      </c>
      <c r="F4115" s="16"/>
      <c r="G4115" s="16">
        <v>0</v>
      </c>
      <c r="H4115" s="16"/>
      <c r="I4115" s="4"/>
      <c r="J4115" s="14"/>
      <c r="K4115" s="17"/>
      <c r="L4115" s="16"/>
      <c r="M4115" s="16"/>
      <c r="N4115" s="16" t="s">
        <v>72</v>
      </c>
      <c r="O4115" s="34">
        <f>O4054+O4055-F4130-F4129</f>
        <v>4626.7300000000014</v>
      </c>
      <c r="P4115" s="35">
        <f>O4054+O4055+O4116-F4130-F4129-O4113-O4114</f>
        <v>3531.8600000000006</v>
      </c>
      <c r="Q4115" s="14"/>
      <c r="R4115" s="18"/>
      <c r="S4115" s="16">
        <f>G4115</f>
        <v>0</v>
      </c>
      <c r="T4115" s="18">
        <f t="shared" si="1072"/>
        <v>60193.389999999992</v>
      </c>
      <c r="U4115" s="15"/>
    </row>
    <row r="4116" spans="1:21" ht="16.8" customHeight="1" x14ac:dyDescent="0.35">
      <c r="A4116" s="15"/>
      <c r="B4116" s="15"/>
      <c r="C4116" s="15" t="s">
        <v>150</v>
      </c>
      <c r="D4116" s="16"/>
      <c r="E4116" s="16">
        <v>0</v>
      </c>
      <c r="F4116" s="16"/>
      <c r="G4116" s="16">
        <v>0</v>
      </c>
      <c r="H4116" s="16"/>
      <c r="I4116" s="4"/>
      <c r="J4116" s="14"/>
      <c r="K4116" s="6" t="s">
        <v>74</v>
      </c>
      <c r="L4116" s="3">
        <f>SUM(L4089:L4115)</f>
        <v>49112.87</v>
      </c>
      <c r="M4116" s="3">
        <f>SUM(M4089:M4115)</f>
        <v>6063.1499999999987</v>
      </c>
      <c r="N4116" s="16" t="s">
        <v>75</v>
      </c>
      <c r="O4116" s="16">
        <f>N4089-L4090</f>
        <v>6063.15</v>
      </c>
      <c r="P4116" s="18"/>
      <c r="Q4116" s="14"/>
      <c r="R4116" s="18"/>
      <c r="S4116" s="16">
        <f>G4116</f>
        <v>0</v>
      </c>
      <c r="T4116" s="18">
        <f t="shared" si="1072"/>
        <v>60193.389999999992</v>
      </c>
      <c r="U4116" s="15" t="str">
        <f>C4116</f>
        <v xml:space="preserve">PAG. STIP.           STEFANIA  BONIFICO </v>
      </c>
    </row>
    <row r="4117" spans="1:21" ht="16.8" customHeight="1" x14ac:dyDescent="0.35">
      <c r="A4117" s="15"/>
      <c r="B4117" s="15"/>
      <c r="C4117" s="15" t="s">
        <v>76</v>
      </c>
      <c r="D4117" s="16"/>
      <c r="E4117" s="16"/>
      <c r="F4117" s="16"/>
      <c r="G4117" s="16">
        <v>0</v>
      </c>
      <c r="H4117" s="16"/>
      <c r="I4117" s="4"/>
      <c r="J4117" s="14"/>
      <c r="K4117" s="6" t="s">
        <v>32</v>
      </c>
      <c r="L4117" s="3">
        <f>L4057</f>
        <v>431268.05999999994</v>
      </c>
      <c r="M4117" s="3">
        <f>M4057</f>
        <v>406421.21999999991</v>
      </c>
      <c r="N4117" s="16" t="s">
        <v>77</v>
      </c>
      <c r="O4117" s="36">
        <f>(O4113+O4114)-(O4052+O4053)</f>
        <v>3842.5400000000004</v>
      </c>
      <c r="P4117" s="37">
        <f>O4116-O4117</f>
        <v>2220.6099999999992</v>
      </c>
      <c r="Q4117" s="14"/>
      <c r="R4117" s="18"/>
      <c r="S4117" s="16">
        <f>G4117</f>
        <v>0</v>
      </c>
      <c r="T4117" s="18">
        <f t="shared" si="1072"/>
        <v>60193.389999999992</v>
      </c>
      <c r="U4117" s="15" t="str">
        <f>C4117</f>
        <v>Pagamento contributi impiegate</v>
      </c>
    </row>
    <row r="4118" spans="1:21" ht="16.8" customHeight="1" thickBot="1" x14ac:dyDescent="0.4">
      <c r="A4118" s="15"/>
      <c r="B4118" s="15"/>
      <c r="C4118" s="15" t="s">
        <v>78</v>
      </c>
      <c r="D4118" s="16">
        <f>SUM(G4113:G4117)+SUM(E4113:E4117)</f>
        <v>0</v>
      </c>
      <c r="E4118" s="16"/>
      <c r="F4118" s="16"/>
      <c r="G4118" s="16"/>
      <c r="H4118" s="16"/>
      <c r="I4118" s="4"/>
      <c r="J4118" s="14"/>
      <c r="K4118" s="6" t="s">
        <v>79</v>
      </c>
      <c r="L4118" s="3">
        <f>L4116+L4117</f>
        <v>480380.92999999993</v>
      </c>
      <c r="M4118" s="3">
        <f>M4116+M4117</f>
        <v>412484.36999999994</v>
      </c>
      <c r="N4118" s="16" t="s">
        <v>80</v>
      </c>
      <c r="O4118" s="38">
        <f>O4115+O4116-O4117</f>
        <v>6847.34</v>
      </c>
      <c r="P4118" s="39">
        <f>O4118-O4115</f>
        <v>2220.6099999999988</v>
      </c>
      <c r="Q4118" s="14"/>
      <c r="R4118" s="18"/>
      <c r="S4118" s="16">
        <v>0</v>
      </c>
      <c r="T4118" s="18">
        <f t="shared" si="1072"/>
        <v>60193.389999999992</v>
      </c>
      <c r="U4118" s="15"/>
    </row>
    <row r="4119" spans="1:21" ht="16.8" customHeight="1" thickTop="1" thickBot="1" x14ac:dyDescent="0.4">
      <c r="A4119" s="15"/>
      <c r="B4119" s="15"/>
      <c r="C4119" s="15" t="s">
        <v>81</v>
      </c>
      <c r="D4119" s="16"/>
      <c r="E4119" s="16"/>
      <c r="F4119" s="16"/>
      <c r="G4119" s="16">
        <v>0</v>
      </c>
      <c r="H4119" s="16"/>
      <c r="I4119" s="4"/>
      <c r="J4119" s="14"/>
      <c r="K4119" s="6" t="s">
        <v>13</v>
      </c>
      <c r="L4119" s="3">
        <f>L4118-M4118</f>
        <v>67896.56</v>
      </c>
      <c r="M4119" s="40"/>
      <c r="N4119" s="29" t="s">
        <v>82</v>
      </c>
      <c r="O4119" s="41">
        <f>O4112+O4113+O4114+O4120</f>
        <v>65064.749999999993</v>
      </c>
      <c r="P4119" s="18"/>
      <c r="Q4119" s="14"/>
      <c r="R4119" s="18"/>
      <c r="S4119" s="16">
        <f t="shared" ref="S4119:S4124" si="1076">G4119</f>
        <v>0</v>
      </c>
      <c r="T4119" s="18">
        <f t="shared" si="1072"/>
        <v>60193.389999999992</v>
      </c>
      <c r="U4119" s="15" t="str">
        <f>C4119</f>
        <v>Pag. Bolletta Telecom  780820</v>
      </c>
    </row>
    <row r="4120" spans="1:21" ht="16.8" customHeight="1" thickTop="1" thickBot="1" x14ac:dyDescent="0.4">
      <c r="A4120" s="15"/>
      <c r="B4120" s="15"/>
      <c r="C4120" s="15" t="s">
        <v>83</v>
      </c>
      <c r="D4120" s="16"/>
      <c r="E4120" s="16"/>
      <c r="F4120" s="16"/>
      <c r="G4120" s="16">
        <v>0</v>
      </c>
      <c r="H4120" s="16"/>
      <c r="I4120" s="4"/>
      <c r="J4120" s="14"/>
      <c r="K4120" s="17"/>
      <c r="L4120" s="16"/>
      <c r="M4120" s="16"/>
      <c r="N4120" s="42" t="s">
        <v>84</v>
      </c>
      <c r="O4120" s="43">
        <f>P4114-O4113-O4114-O4112</f>
        <v>3506.6700000000055</v>
      </c>
      <c r="P4120" s="18"/>
      <c r="Q4120" s="14"/>
      <c r="R4120" s="18"/>
      <c r="S4120" s="16">
        <f t="shared" si="1076"/>
        <v>0</v>
      </c>
      <c r="T4120" s="18">
        <f t="shared" si="1072"/>
        <v>60193.389999999992</v>
      </c>
      <c r="U4120" s="15" t="str">
        <f>C4120</f>
        <v>Pag. Bolletta Telecom 780344</v>
      </c>
    </row>
    <row r="4121" spans="1:21" ht="16.8" customHeight="1" thickTop="1" x14ac:dyDescent="0.35">
      <c r="A4121" s="15"/>
      <c r="B4121" s="15"/>
      <c r="C4121" s="15" t="s">
        <v>85</v>
      </c>
      <c r="D4121" s="16">
        <f>SUM(G4119:G4121)</f>
        <v>0</v>
      </c>
      <c r="E4121" s="16"/>
      <c r="F4121" s="16"/>
      <c r="G4121" s="16">
        <v>0</v>
      </c>
      <c r="H4121" s="16"/>
      <c r="I4121" s="4"/>
      <c r="J4121" s="14"/>
      <c r="K4121" s="6" t="s">
        <v>86</v>
      </c>
      <c r="L4121" s="3">
        <f>N4060</f>
        <v>1277.45</v>
      </c>
      <c r="M4121" s="3">
        <v>0</v>
      </c>
      <c r="N4121" s="3">
        <f>SUM(L4121:M4121)</f>
        <v>1277.45</v>
      </c>
      <c r="O4121" s="44"/>
      <c r="P4121" s="18"/>
      <c r="Q4121" s="14"/>
      <c r="R4121" s="18"/>
      <c r="S4121" s="16">
        <f t="shared" si="1076"/>
        <v>0</v>
      </c>
      <c r="T4121" s="18">
        <f t="shared" si="1072"/>
        <v>60193.389999999992</v>
      </c>
      <c r="U4121" s="15" t="str">
        <f>C4121</f>
        <v>Pag. Bolletta Telecom</v>
      </c>
    </row>
    <row r="4122" spans="1:21" ht="16.8" customHeight="1" x14ac:dyDescent="0.35">
      <c r="A4122" s="15"/>
      <c r="B4122" s="15"/>
      <c r="C4122" s="15" t="s">
        <v>87</v>
      </c>
      <c r="D4122" s="16"/>
      <c r="E4122" s="16"/>
      <c r="F4122" s="16"/>
      <c r="G4122" s="16">
        <v>0</v>
      </c>
      <c r="H4122" s="16"/>
      <c r="I4122" s="4"/>
      <c r="J4122" s="14"/>
      <c r="K4122" s="6" t="s">
        <v>88</v>
      </c>
      <c r="L4122" s="3">
        <f>L4061</f>
        <v>0</v>
      </c>
      <c r="M4122" s="3">
        <f>H4129+G4129</f>
        <v>0</v>
      </c>
      <c r="N4122" s="45">
        <f>L4122+M4122</f>
        <v>0</v>
      </c>
      <c r="O4122" s="45">
        <f>BA4146+BG4146</f>
        <v>0</v>
      </c>
      <c r="P4122" s="18"/>
      <c r="Q4122" s="14"/>
      <c r="R4122" s="18"/>
      <c r="S4122" s="16">
        <f t="shared" si="1076"/>
        <v>0</v>
      </c>
      <c r="T4122" s="18">
        <f t="shared" ref="T4122:T4153" si="1077">(R4122-S4122)+T4121</f>
        <v>60193.389999999992</v>
      </c>
      <c r="U4122" s="15" t="str">
        <f>C4122</f>
        <v xml:space="preserve">PAG. BOLLETTA ENEL  </v>
      </c>
    </row>
    <row r="4123" spans="1:21" ht="16.8" customHeight="1" x14ac:dyDescent="0.35">
      <c r="A4123" s="15"/>
      <c r="B4123" s="15"/>
      <c r="C4123" s="15" t="s">
        <v>262</v>
      </c>
      <c r="D4123" s="16"/>
      <c r="E4123" s="16"/>
      <c r="F4123" s="16"/>
      <c r="G4123" s="16">
        <v>833.33</v>
      </c>
      <c r="H4123" s="16"/>
      <c r="I4123" s="4"/>
      <c r="J4123" s="14"/>
      <c r="K4123" s="6" t="s">
        <v>90</v>
      </c>
      <c r="L4123" s="3">
        <f>T4146+Z4146+AO4146+AU4146</f>
        <v>54400.05999999999</v>
      </c>
      <c r="M4123" s="16"/>
      <c r="N4123" s="16"/>
      <c r="O4123" s="16"/>
      <c r="P4123" s="18"/>
      <c r="Q4123" s="14"/>
      <c r="R4123" s="18"/>
      <c r="S4123" s="16">
        <f t="shared" si="1076"/>
        <v>833.33</v>
      </c>
      <c r="T4123" s="18">
        <f t="shared" si="1077"/>
        <v>59360.05999999999</v>
      </c>
      <c r="U4123" s="15"/>
    </row>
    <row r="4124" spans="1:21" ht="16.8" customHeight="1" x14ac:dyDescent="0.35">
      <c r="A4124" s="15"/>
      <c r="B4124" s="15"/>
      <c r="C4124" s="15" t="s">
        <v>91</v>
      </c>
      <c r="D4124" s="16"/>
      <c r="E4124" s="16"/>
      <c r="F4124" s="16"/>
      <c r="G4124" s="16">
        <v>0</v>
      </c>
      <c r="H4124" s="16"/>
      <c r="I4124" s="4"/>
      <c r="J4124" s="14"/>
      <c r="K4124" s="6" t="s">
        <v>92</v>
      </c>
      <c r="L4124" s="3"/>
      <c r="M4124" s="46" t="s">
        <v>93</v>
      </c>
      <c r="N4124" s="46"/>
      <c r="O4124" s="16"/>
      <c r="P4124" s="18"/>
      <c r="Q4124" s="14"/>
      <c r="R4124" s="18"/>
      <c r="S4124" s="16">
        <f t="shared" si="1076"/>
        <v>0</v>
      </c>
      <c r="T4124" s="18">
        <f t="shared" si="1077"/>
        <v>59360.05999999999</v>
      </c>
      <c r="U4124" s="15" t="str">
        <f>C4124</f>
        <v>Spese condominiali</v>
      </c>
    </row>
    <row r="4125" spans="1:21" ht="16.8" customHeight="1" x14ac:dyDescent="0.35">
      <c r="A4125" s="15"/>
      <c r="B4125" s="15"/>
      <c r="C4125" s="15" t="s">
        <v>94</v>
      </c>
      <c r="D4125" s="16">
        <f>SUM(G4119:G4124)</f>
        <v>833.33</v>
      </c>
      <c r="E4125" s="16"/>
      <c r="F4125" s="16"/>
      <c r="G4125" s="16"/>
      <c r="H4125" s="16"/>
      <c r="I4125" s="4"/>
      <c r="J4125" s="14"/>
      <c r="K4125" s="50" t="s">
        <v>152</v>
      </c>
      <c r="L4125" s="50">
        <v>114.5</v>
      </c>
      <c r="M4125" s="16" t="s">
        <v>26</v>
      </c>
      <c r="N4125" s="16" t="s">
        <v>27</v>
      </c>
      <c r="O4125" s="16"/>
      <c r="P4125" s="18"/>
      <c r="Q4125" s="14"/>
      <c r="R4125" s="18"/>
      <c r="S4125" s="16">
        <v>0</v>
      </c>
      <c r="T4125" s="18">
        <f t="shared" si="1077"/>
        <v>59360.05999999999</v>
      </c>
      <c r="U4125" s="15"/>
    </row>
    <row r="4126" spans="1:21" ht="16.8" customHeight="1" x14ac:dyDescent="0.35">
      <c r="A4126" s="15"/>
      <c r="B4126" s="15"/>
      <c r="C4126" s="15" t="s">
        <v>97</v>
      </c>
      <c r="D4126" s="16"/>
      <c r="E4126" s="16"/>
      <c r="F4126" s="16"/>
      <c r="G4126" s="16">
        <v>0</v>
      </c>
      <c r="H4126" s="16"/>
      <c r="I4126" s="4"/>
      <c r="J4126" s="14"/>
      <c r="K4126" s="16" t="s">
        <v>250</v>
      </c>
      <c r="L4126" s="16">
        <v>-0.02</v>
      </c>
      <c r="M4126" s="30" t="s">
        <v>192</v>
      </c>
      <c r="N4126" s="30">
        <v>130</v>
      </c>
      <c r="O4126" s="16"/>
      <c r="P4126" s="18"/>
      <c r="Q4126" s="14"/>
      <c r="R4126" s="18"/>
      <c r="S4126" s="16">
        <f>G4126</f>
        <v>0</v>
      </c>
      <c r="T4126" s="18">
        <f t="shared" si="1077"/>
        <v>59360.05999999999</v>
      </c>
      <c r="U4126" s="15"/>
    </row>
    <row r="4127" spans="1:21" ht="16.8" customHeight="1" x14ac:dyDescent="0.35">
      <c r="A4127" s="15"/>
      <c r="B4127" s="15"/>
      <c r="C4127" s="15" t="s">
        <v>100</v>
      </c>
      <c r="D4127" s="16"/>
      <c r="E4127" s="16"/>
      <c r="F4127" s="16"/>
      <c r="G4127" s="16">
        <v>0</v>
      </c>
      <c r="H4127" s="16"/>
      <c r="I4127" s="4"/>
      <c r="J4127" s="14"/>
      <c r="K4127" s="25" t="s">
        <v>263</v>
      </c>
      <c r="L4127" s="83">
        <v>23</v>
      </c>
      <c r="M4127" s="16"/>
      <c r="N4127" s="73">
        <v>0</v>
      </c>
      <c r="O4127" s="16"/>
      <c r="P4127" s="18"/>
      <c r="Q4127" s="14"/>
      <c r="R4127" s="18"/>
      <c r="S4127" s="16">
        <f>G4127</f>
        <v>0</v>
      </c>
      <c r="T4127" s="18">
        <f t="shared" si="1077"/>
        <v>59360.05999999999</v>
      </c>
      <c r="U4127" s="15" t="str">
        <f>C4127</f>
        <v>COMMERCIALISTA</v>
      </c>
    </row>
    <row r="4128" spans="1:21" ht="16.8" customHeight="1" x14ac:dyDescent="0.35">
      <c r="A4128" s="15"/>
      <c r="B4128" s="15"/>
      <c r="C4128" s="64" t="s">
        <v>154</v>
      </c>
      <c r="D4128" s="16"/>
      <c r="E4128" s="16"/>
      <c r="F4128" s="16"/>
      <c r="G4128" s="16">
        <v>0</v>
      </c>
      <c r="H4128" s="16">
        <v>0</v>
      </c>
      <c r="I4128" s="4"/>
      <c r="J4128" s="14"/>
      <c r="K4128" s="16" t="s">
        <v>264</v>
      </c>
      <c r="L4128" s="73">
        <v>654</v>
      </c>
      <c r="M4128" s="16" t="s">
        <v>244</v>
      </c>
      <c r="N4128" s="16">
        <v>658</v>
      </c>
      <c r="O4128" s="16"/>
      <c r="P4128" s="18"/>
      <c r="Q4128" s="14"/>
      <c r="R4128" s="18"/>
      <c r="S4128" s="16">
        <f>G4128</f>
        <v>0</v>
      </c>
      <c r="T4128" s="18">
        <f t="shared" si="1077"/>
        <v>59360.05999999999</v>
      </c>
      <c r="U4128" s="15" t="str">
        <f>C4128</f>
        <v>CASSA PREVIDENZA  AGENTI  + QUOTA GAA</v>
      </c>
    </row>
    <row r="4129" spans="1:21" ht="16.8" customHeight="1" x14ac:dyDescent="0.35">
      <c r="A4129" s="15"/>
      <c r="B4129" s="15"/>
      <c r="C4129" s="15" t="s">
        <v>106</v>
      </c>
      <c r="D4129" s="16"/>
      <c r="E4129" s="16"/>
      <c r="F4129" s="85">
        <v>0</v>
      </c>
      <c r="G4129" s="16">
        <v>0</v>
      </c>
      <c r="H4129" s="16">
        <v>0</v>
      </c>
      <c r="I4129" s="4"/>
      <c r="J4129" s="14"/>
      <c r="K4129" s="16" t="s">
        <v>217</v>
      </c>
      <c r="L4129" s="73">
        <v>204</v>
      </c>
      <c r="M4129" s="30"/>
      <c r="N4129" s="30">
        <v>0</v>
      </c>
      <c r="O4129" s="16"/>
      <c r="P4129" s="18"/>
      <c r="Q4129" s="14"/>
      <c r="R4129" s="18">
        <f>F4129</f>
        <v>0</v>
      </c>
      <c r="S4129" s="16">
        <v>0</v>
      </c>
      <c r="T4129" s="18">
        <f t="shared" si="1077"/>
        <v>59360.05999999999</v>
      </c>
      <c r="U4129" s="15"/>
    </row>
    <row r="4130" spans="1:21" ht="16.8" customHeight="1" x14ac:dyDescent="0.35">
      <c r="A4130" s="15"/>
      <c r="B4130" s="15"/>
      <c r="C4130" s="47" t="s">
        <v>155</v>
      </c>
      <c r="D4130" s="16"/>
      <c r="E4130" s="16"/>
      <c r="F4130" s="1">
        <v>0</v>
      </c>
      <c r="G4130" s="16">
        <v>0</v>
      </c>
      <c r="H4130" s="16"/>
      <c r="I4130" s="4"/>
      <c r="J4130" s="14"/>
      <c r="K4130" s="30" t="s">
        <v>265</v>
      </c>
      <c r="L4130" s="30">
        <v>220</v>
      </c>
      <c r="M4130" s="16"/>
      <c r="N4130" s="16">
        <v>0</v>
      </c>
      <c r="O4130" s="16"/>
      <c r="P4130" s="18"/>
      <c r="Q4130" s="14"/>
      <c r="R4130" s="49">
        <f>F4130</f>
        <v>0</v>
      </c>
      <c r="S4130" s="16">
        <v>0</v>
      </c>
      <c r="T4130" s="18">
        <f t="shared" si="1077"/>
        <v>59360.05999999999</v>
      </c>
      <c r="U4130" s="17" t="str">
        <f>C4130</f>
        <v>VERSAMENTO PROVV. MATURATE</v>
      </c>
    </row>
    <row r="4131" spans="1:21" ht="16.8" customHeight="1" x14ac:dyDescent="0.35">
      <c r="A4131" s="15"/>
      <c r="B4131" s="15"/>
      <c r="C4131" s="15" t="s">
        <v>112</v>
      </c>
      <c r="D4131" s="16"/>
      <c r="E4131" s="16"/>
      <c r="F4131" s="16"/>
      <c r="G4131" s="16">
        <v>0</v>
      </c>
      <c r="H4131" s="16"/>
      <c r="I4131" s="4"/>
      <c r="J4131" s="14"/>
      <c r="K4131" s="30" t="s">
        <v>266</v>
      </c>
      <c r="L4131" s="73">
        <v>709.04</v>
      </c>
      <c r="M4131" s="50" t="s">
        <v>251</v>
      </c>
      <c r="N4131" s="50">
        <v>265</v>
      </c>
      <c r="O4131" s="16"/>
      <c r="P4131" s="18"/>
      <c r="Q4131" s="14"/>
      <c r="R4131" s="18"/>
      <c r="S4131" s="16">
        <f>G4131</f>
        <v>0</v>
      </c>
      <c r="T4131" s="18">
        <f t="shared" si="1077"/>
        <v>59360.05999999999</v>
      </c>
      <c r="U4131" s="15" t="s">
        <v>113</v>
      </c>
    </row>
    <row r="4132" spans="1:21" ht="16.8" customHeight="1" x14ac:dyDescent="0.35">
      <c r="A4132" s="15"/>
      <c r="B4132" s="15"/>
      <c r="C4132" s="15" t="s">
        <v>267</v>
      </c>
      <c r="D4132" s="16"/>
      <c r="E4132" s="16"/>
      <c r="F4132" s="16">
        <v>0</v>
      </c>
      <c r="G4132" s="16">
        <v>3500</v>
      </c>
      <c r="H4132" s="16"/>
      <c r="I4132" s="4"/>
      <c r="J4132" s="14"/>
      <c r="K4132" s="16" t="s">
        <v>268</v>
      </c>
      <c r="L4132" s="16">
        <v>1290</v>
      </c>
      <c r="M4132" s="16" t="s">
        <v>252</v>
      </c>
      <c r="N4132" s="16">
        <v>1002.5</v>
      </c>
      <c r="O4132" s="16"/>
      <c r="P4132" s="18"/>
      <c r="Q4132" s="14"/>
      <c r="R4132" s="18"/>
      <c r="S4132" s="16">
        <f>G4132</f>
        <v>3500</v>
      </c>
      <c r="T4132" s="18">
        <f t="shared" si="1077"/>
        <v>55860.05999999999</v>
      </c>
      <c r="U4132" s="15" t="str">
        <f>C4132</f>
        <v>PREL.  ACC. PER AMM-  GIGI DICEMBRE 2023</v>
      </c>
    </row>
    <row r="4133" spans="1:21" ht="16.8" customHeight="1" x14ac:dyDescent="0.35">
      <c r="A4133" s="15"/>
      <c r="B4133" s="15"/>
      <c r="C4133" s="15" t="s">
        <v>269</v>
      </c>
      <c r="D4133" s="16"/>
      <c r="E4133" s="16"/>
      <c r="F4133" s="16">
        <v>0</v>
      </c>
      <c r="G4133" s="16">
        <v>1460</v>
      </c>
      <c r="H4133" s="16"/>
      <c r="I4133" s="4"/>
      <c r="J4133" s="14"/>
      <c r="K4133" s="16" t="s">
        <v>270</v>
      </c>
      <c r="L4133" s="16">
        <v>300</v>
      </c>
      <c r="M4133" s="16" t="s">
        <v>253</v>
      </c>
      <c r="N4133" s="16">
        <v>338</v>
      </c>
      <c r="O4133" s="16"/>
      <c r="P4133" s="18"/>
      <c r="Q4133" s="14"/>
      <c r="R4133" s="18">
        <v>0</v>
      </c>
      <c r="S4133" s="16">
        <f>G4133</f>
        <v>1460</v>
      </c>
      <c r="T4133" s="18">
        <f t="shared" si="1077"/>
        <v>54400.05999999999</v>
      </c>
      <c r="U4133" s="15" t="str">
        <f>C4133</f>
        <v>PREL.  RIMBORSO SPESE GIGI DICEMBRE 2023</v>
      </c>
    </row>
    <row r="4134" spans="1:21" ht="16.8" customHeight="1" x14ac:dyDescent="0.35">
      <c r="A4134" s="15"/>
      <c r="B4134" s="15"/>
      <c r="C4134" s="15" t="s">
        <v>255</v>
      </c>
      <c r="D4134" s="16"/>
      <c r="E4134" s="16"/>
      <c r="F4134" s="16">
        <v>412.5</v>
      </c>
      <c r="G4134" s="16"/>
      <c r="H4134" s="16"/>
      <c r="I4134" s="4"/>
      <c r="J4134" s="14"/>
      <c r="K4134" s="16" t="s">
        <v>271</v>
      </c>
      <c r="L4134" s="16">
        <v>1050</v>
      </c>
      <c r="M4134" s="30" t="s">
        <v>198</v>
      </c>
      <c r="N4134" s="16">
        <v>100</v>
      </c>
      <c r="O4134" s="16"/>
      <c r="P4134" s="18"/>
      <c r="Q4134" s="14"/>
      <c r="R4134" s="18">
        <v>0</v>
      </c>
      <c r="S4134" s="16">
        <v>0</v>
      </c>
      <c r="T4134" s="18">
        <f t="shared" si="1077"/>
        <v>54400.05999999999</v>
      </c>
      <c r="U4134" s="15"/>
    </row>
    <row r="4135" spans="1:21" ht="16.8" customHeight="1" x14ac:dyDescent="0.35">
      <c r="A4135" s="15"/>
      <c r="B4135" s="15"/>
      <c r="C4135" s="15" t="s">
        <v>116</v>
      </c>
      <c r="D4135" s="16"/>
      <c r="E4135" s="16"/>
      <c r="F4135" s="16">
        <v>0</v>
      </c>
      <c r="G4135" s="16"/>
      <c r="H4135" s="16">
        <v>0</v>
      </c>
      <c r="I4135" s="4"/>
      <c r="J4135" s="14"/>
      <c r="K4135" s="16"/>
      <c r="L4135" s="16">
        <v>0</v>
      </c>
      <c r="M4135" s="3" t="s">
        <v>199</v>
      </c>
      <c r="N4135" s="16">
        <v>100</v>
      </c>
      <c r="O4135" s="16"/>
      <c r="P4135" s="18"/>
      <c r="Q4135" s="14"/>
      <c r="R4135" s="18">
        <v>0</v>
      </c>
      <c r="S4135" s="16">
        <v>0</v>
      </c>
      <c r="T4135" s="18">
        <f t="shared" si="1077"/>
        <v>54400.05999999999</v>
      </c>
      <c r="U4135" s="15"/>
    </row>
    <row r="4136" spans="1:21" ht="16.8" customHeight="1" x14ac:dyDescent="0.35">
      <c r="A4136" s="15"/>
      <c r="B4136" s="15"/>
      <c r="C4136" s="15" t="s">
        <v>116</v>
      </c>
      <c r="D4136" s="16"/>
      <c r="E4136" s="16"/>
      <c r="F4136" s="16">
        <v>0</v>
      </c>
      <c r="G4136" s="16"/>
      <c r="H4136" s="16"/>
      <c r="I4136" s="4"/>
      <c r="J4136" s="14"/>
      <c r="K4136" s="16"/>
      <c r="L4136" s="16">
        <v>0</v>
      </c>
      <c r="M4136" s="16"/>
      <c r="N4136" s="16">
        <v>0</v>
      </c>
      <c r="O4136" s="16"/>
      <c r="P4136" s="18"/>
      <c r="Q4136" s="14"/>
      <c r="R4136" s="18">
        <v>0</v>
      </c>
      <c r="S4136" s="16">
        <v>0</v>
      </c>
      <c r="T4136" s="18">
        <f t="shared" si="1077"/>
        <v>54400.05999999999</v>
      </c>
      <c r="U4136" s="15"/>
    </row>
    <row r="4137" spans="1:21" ht="16.8" customHeight="1" x14ac:dyDescent="0.35">
      <c r="A4137" s="15"/>
      <c r="B4137" s="15"/>
      <c r="C4137" s="15" t="s">
        <v>116</v>
      </c>
      <c r="D4137" s="16"/>
      <c r="E4137" s="16"/>
      <c r="F4137" s="16">
        <v>0</v>
      </c>
      <c r="G4137" s="16">
        <v>0</v>
      </c>
      <c r="H4137" s="16"/>
      <c r="I4137" s="4"/>
      <c r="J4137" s="14"/>
      <c r="K4137" s="17" t="s">
        <v>68</v>
      </c>
      <c r="L4137" s="51">
        <f>AI4146</f>
        <v>0</v>
      </c>
      <c r="M4137" s="16"/>
      <c r="N4137" s="16"/>
      <c r="O4137" s="16"/>
      <c r="P4137" s="18"/>
      <c r="Q4137" s="14"/>
      <c r="R4137" s="18">
        <v>0</v>
      </c>
      <c r="S4137" s="16">
        <v>0</v>
      </c>
      <c r="T4137" s="18">
        <f t="shared" si="1077"/>
        <v>54400.05999999999</v>
      </c>
      <c r="U4137" s="15"/>
    </row>
    <row r="4138" spans="1:21" ht="16.8" customHeight="1" x14ac:dyDescent="0.35">
      <c r="A4138" s="15"/>
      <c r="B4138" s="15"/>
      <c r="C4138" s="68" t="s">
        <v>116</v>
      </c>
      <c r="D4138" s="16"/>
      <c r="E4138" s="16"/>
      <c r="F4138" s="16">
        <v>0</v>
      </c>
      <c r="G4138" s="16"/>
      <c r="H4138" s="16"/>
      <c r="I4138" s="4"/>
      <c r="J4138" s="14"/>
      <c r="K4138" s="17" t="s">
        <v>119</v>
      </c>
      <c r="L4138" s="16">
        <f>SUM(L4125:L4137)</f>
        <v>4564.5200000000004</v>
      </c>
      <c r="M4138" s="16"/>
      <c r="N4138" s="16"/>
      <c r="O4138" s="16"/>
      <c r="P4138" s="18"/>
      <c r="Q4138" s="14"/>
      <c r="R4138" s="18">
        <v>0</v>
      </c>
      <c r="S4138" s="16"/>
      <c r="T4138" s="18">
        <f t="shared" si="1077"/>
        <v>54400.05999999999</v>
      </c>
      <c r="U4138" s="15"/>
    </row>
    <row r="4139" spans="1:21" ht="16.8" customHeight="1" x14ac:dyDescent="0.35">
      <c r="A4139" s="15"/>
      <c r="B4139" s="15"/>
      <c r="C4139" s="15" t="s">
        <v>175</v>
      </c>
      <c r="D4139" s="16"/>
      <c r="E4139" s="16"/>
      <c r="F4139" s="16">
        <v>22330.86</v>
      </c>
      <c r="G4139" s="85">
        <f>F4129</f>
        <v>0</v>
      </c>
      <c r="H4139" s="16"/>
      <c r="I4139" s="4"/>
      <c r="J4139" s="14"/>
      <c r="K4139" s="17" t="s">
        <v>93</v>
      </c>
      <c r="L4139" s="16">
        <f>SUM(N4126:N4139)</f>
        <v>2593.5</v>
      </c>
      <c r="M4139" s="44"/>
      <c r="N4139" s="16"/>
      <c r="O4139" s="16"/>
      <c r="P4139" s="18"/>
      <c r="Q4139" s="14"/>
      <c r="R4139" s="18">
        <v>0</v>
      </c>
      <c r="S4139" s="16"/>
      <c r="T4139" s="18">
        <f t="shared" si="1077"/>
        <v>54400.05999999999</v>
      </c>
      <c r="U4139" s="15"/>
    </row>
    <row r="4140" spans="1:21" ht="16.8" customHeight="1" x14ac:dyDescent="0.35">
      <c r="A4140" s="15"/>
      <c r="B4140" s="15"/>
      <c r="C4140" s="47" t="s">
        <v>120</v>
      </c>
      <c r="D4140" s="16"/>
      <c r="E4140" s="16"/>
      <c r="F4140" s="16">
        <v>0</v>
      </c>
      <c r="G4140" s="1">
        <f>F4130</f>
        <v>0</v>
      </c>
      <c r="H4140" s="16">
        <f>G4140-D4031-D4032-D4034</f>
        <v>-3818.66</v>
      </c>
      <c r="I4140" s="4"/>
      <c r="J4140" s="14"/>
      <c r="K4140" s="53">
        <f>A4089</f>
        <v>45374</v>
      </c>
      <c r="L4140" s="3">
        <f>D4089+D4090-E4094+D4091-E4091+D4094-E4089+B4092</f>
        <v>49112.87</v>
      </c>
      <c r="M4140" s="3"/>
      <c r="N4140" s="3"/>
      <c r="O4140" s="16"/>
      <c r="P4140" s="18"/>
      <c r="Q4140" s="14"/>
      <c r="R4140" s="18"/>
      <c r="S4140" s="16"/>
      <c r="T4140" s="18">
        <f t="shared" si="1077"/>
        <v>54400.05999999999</v>
      </c>
      <c r="U4140" s="15"/>
    </row>
    <row r="4141" spans="1:21" ht="16.8" customHeight="1" x14ac:dyDescent="0.35">
      <c r="A4141" s="15"/>
      <c r="B4141" s="15"/>
      <c r="C4141" s="15" t="s">
        <v>121</v>
      </c>
      <c r="D4141" s="16"/>
      <c r="E4141" s="16">
        <v>0</v>
      </c>
      <c r="F4141" s="16">
        <v>0</v>
      </c>
      <c r="G4141" s="16">
        <v>0</v>
      </c>
      <c r="H4141" s="16"/>
      <c r="I4141" s="4"/>
      <c r="J4141" s="14"/>
      <c r="K4141" s="17"/>
      <c r="L4141" s="16"/>
      <c r="M4141" s="16"/>
      <c r="N4141" s="16"/>
      <c r="O4141" s="16"/>
      <c r="P4141" s="18"/>
      <c r="Q4141" s="14"/>
      <c r="R4141" s="18"/>
      <c r="S4141" s="16">
        <f>G4141</f>
        <v>0</v>
      </c>
      <c r="T4141" s="18">
        <f t="shared" si="1077"/>
        <v>54400.05999999999</v>
      </c>
      <c r="U4141" s="15" t="str">
        <f>C4141</f>
        <v>Spese manutenzione auto</v>
      </c>
    </row>
    <row r="4142" spans="1:21" ht="16.8" customHeight="1" x14ac:dyDescent="0.35">
      <c r="A4142" s="15"/>
      <c r="B4142" s="15"/>
      <c r="C4142" s="15" t="s">
        <v>122</v>
      </c>
      <c r="D4142" s="16">
        <v>0</v>
      </c>
      <c r="E4142" s="16"/>
      <c r="F4142" s="16">
        <v>0</v>
      </c>
      <c r="G4142" s="16">
        <v>0</v>
      </c>
      <c r="H4142" s="16"/>
      <c r="I4142" s="4"/>
      <c r="J4142" s="14"/>
      <c r="K4142" s="17"/>
      <c r="L4142" s="16">
        <v>0</v>
      </c>
      <c r="M4142" s="16"/>
      <c r="N4142" s="16"/>
      <c r="O4142" s="16"/>
      <c r="P4142" s="18"/>
      <c r="Q4142" s="14"/>
      <c r="R4142" s="18"/>
      <c r="S4142" s="16">
        <v>0</v>
      </c>
      <c r="T4142" s="18">
        <f t="shared" si="1077"/>
        <v>54400.05999999999</v>
      </c>
      <c r="U4142" s="15" t="str">
        <f>C4142</f>
        <v>Spese alberghi etc</v>
      </c>
    </row>
    <row r="4143" spans="1:21" ht="16.8" customHeight="1" x14ac:dyDescent="0.35">
      <c r="A4143" s="15"/>
      <c r="B4143" s="15"/>
      <c r="C4143" s="15"/>
      <c r="D4143" s="16">
        <f>SUM(G4141:G4143)</f>
        <v>0</v>
      </c>
      <c r="E4143" s="16">
        <v>0</v>
      </c>
      <c r="F4143" s="16"/>
      <c r="G4143" s="16">
        <v>0</v>
      </c>
      <c r="H4143" s="16"/>
      <c r="I4143" s="4"/>
      <c r="J4143" s="14"/>
      <c r="K4143" s="6" t="s">
        <v>123</v>
      </c>
      <c r="L4143" s="3">
        <f>SUM(L4123:L4137)+N4122+L4139+L4140</f>
        <v>110670.95</v>
      </c>
      <c r="M4143" s="3">
        <f>SUM(O4092:O4111)+N4121</f>
        <v>66342.2</v>
      </c>
      <c r="N4143" s="16"/>
      <c r="O4143" s="16"/>
      <c r="P4143" s="18"/>
      <c r="Q4143" s="14"/>
      <c r="R4143" s="18"/>
      <c r="S4143" s="16">
        <v>0</v>
      </c>
      <c r="T4143" s="18">
        <f t="shared" si="1077"/>
        <v>54400.05999999999</v>
      </c>
      <c r="U4143" s="15"/>
    </row>
    <row r="4144" spans="1:21" ht="16.8" customHeight="1" x14ac:dyDescent="0.35">
      <c r="A4144" s="15"/>
      <c r="B4144" s="15"/>
      <c r="C4144" s="64" t="s">
        <v>273</v>
      </c>
      <c r="D4144" s="16"/>
      <c r="E4144" s="16">
        <v>0</v>
      </c>
      <c r="F4144" s="16"/>
      <c r="G4144" s="16">
        <v>9</v>
      </c>
      <c r="H4144" s="16">
        <v>0</v>
      </c>
      <c r="I4144" s="84">
        <f>I4146-I4095</f>
        <v>-31289.840000000007</v>
      </c>
      <c r="J4144" s="14"/>
      <c r="K4144" s="6" t="s">
        <v>124</v>
      </c>
      <c r="L4144" s="3">
        <f>L4143-M4143</f>
        <v>44328.75</v>
      </c>
      <c r="M4144" s="16"/>
      <c r="N4144" s="16"/>
      <c r="O4144" s="16"/>
      <c r="P4144" s="18"/>
      <c r="Q4144" s="14"/>
      <c r="R4144" s="18"/>
      <c r="S4144" s="16">
        <v>0</v>
      </c>
      <c r="T4144" s="18">
        <f t="shared" si="1077"/>
        <v>54400.05999999999</v>
      </c>
      <c r="U4144" s="15"/>
    </row>
    <row r="4145" spans="1:21" ht="16.8" customHeight="1" x14ac:dyDescent="0.35">
      <c r="A4145" s="15"/>
      <c r="B4145" s="15"/>
      <c r="C4145" s="64" t="s">
        <v>148</v>
      </c>
      <c r="D4145" s="16"/>
      <c r="E4145" s="16"/>
      <c r="F4145" s="16"/>
      <c r="G4145" s="16">
        <v>0</v>
      </c>
      <c r="H4145" s="16">
        <v>0</v>
      </c>
      <c r="I4145" s="4"/>
      <c r="J4145" s="14"/>
      <c r="K4145" s="6" t="s">
        <v>35</v>
      </c>
      <c r="L4145" s="55">
        <f>D4146+E4146+A4146+B4146+B4093</f>
        <v>67896.560000000012</v>
      </c>
      <c r="M4145" s="16"/>
      <c r="N4145" s="16"/>
      <c r="O4145" s="56"/>
      <c r="P4145" s="18"/>
      <c r="Q4145" s="14"/>
      <c r="R4145" s="18"/>
      <c r="S4145" s="16">
        <v>0</v>
      </c>
      <c r="T4145" s="18">
        <f t="shared" si="1077"/>
        <v>54400.05999999999</v>
      </c>
      <c r="U4145" s="15"/>
    </row>
    <row r="4146" spans="1:21" ht="16.8" customHeight="1" x14ac:dyDescent="0.35">
      <c r="A4146" s="92">
        <f>D4091-D4093+A4085-E4091-G4145</f>
        <v>34518.01</v>
      </c>
      <c r="B4146" s="44">
        <f>D4094-D4096+B4085</f>
        <v>1977.6800000000005</v>
      </c>
      <c r="C4146" s="57" t="s">
        <v>127</v>
      </c>
      <c r="D4146" s="44">
        <f>D4089-D4092-E4089+D4085</f>
        <v>30524.329999999998</v>
      </c>
      <c r="E4146" s="44">
        <f>D4090-D4095+E4085</f>
        <v>65.27000000000001</v>
      </c>
      <c r="F4146" s="72">
        <f>D4092+D4093+D4095+F4085-E4093</f>
        <v>28091.129999999997</v>
      </c>
      <c r="G4146" s="81">
        <f>D4092+D4093-E4093+D4095+G4085</f>
        <v>28091.129999999997</v>
      </c>
      <c r="H4146" s="44">
        <f>G4140+G4139+H4085</f>
        <v>53328.490000000005</v>
      </c>
      <c r="I4146" s="79">
        <f>G4146-H4146</f>
        <v>-25237.360000000008</v>
      </c>
      <c r="J4146" s="58"/>
      <c r="K4146" s="6" t="s">
        <v>128</v>
      </c>
      <c r="L4146" s="3">
        <f>L4144-L4145</f>
        <v>-23567.810000000012</v>
      </c>
      <c r="M4146" s="27" t="s">
        <v>168</v>
      </c>
      <c r="N4146" s="27">
        <f>O4146-L4145</f>
        <v>-37488.200000000012</v>
      </c>
      <c r="O4146" s="44">
        <f>Z4146+AU4146+N4122+SUM(L4125:L4136)+SUM(N4126:N4136)+L4140-D4092-D4095-D4091+E4093</f>
        <v>30408.36</v>
      </c>
      <c r="P4146" s="18"/>
      <c r="Q4146" s="58"/>
      <c r="R4146" s="59"/>
      <c r="S4146" s="44">
        <v>0</v>
      </c>
      <c r="T4146" s="59">
        <f t="shared" si="1077"/>
        <v>54400.05999999999</v>
      </c>
      <c r="U4146" s="57"/>
    </row>
    <row r="4149" spans="1:21" ht="16.8" customHeight="1" x14ac:dyDescent="0.35">
      <c r="A4149" s="2" t="s">
        <v>0</v>
      </c>
      <c r="B4149" s="2"/>
      <c r="C4149" s="2" t="s">
        <v>2</v>
      </c>
      <c r="D4149" s="3" t="s">
        <v>3</v>
      </c>
      <c r="E4149" s="3" t="s">
        <v>4</v>
      </c>
      <c r="F4149" s="3" t="s">
        <v>5</v>
      </c>
      <c r="G4149" s="3" t="s">
        <v>6</v>
      </c>
      <c r="H4149" s="102" t="s">
        <v>24</v>
      </c>
      <c r="I4149" s="76"/>
      <c r="J4149" s="5" t="s">
        <v>0</v>
      </c>
      <c r="K4149" s="6" t="s">
        <v>2</v>
      </c>
      <c r="L4149" s="3" t="s">
        <v>8</v>
      </c>
      <c r="M4149" s="3" t="s">
        <v>9</v>
      </c>
      <c r="N4149" s="3" t="s">
        <v>10</v>
      </c>
      <c r="O4149" s="3" t="s">
        <v>11</v>
      </c>
      <c r="P4149" s="3" t="s">
        <v>12</v>
      </c>
      <c r="Q4149" s="5" t="s">
        <v>0</v>
      </c>
      <c r="R4149" s="3" t="s">
        <v>8</v>
      </c>
      <c r="S4149" s="3" t="s">
        <v>9</v>
      </c>
      <c r="T4149" s="3" t="s">
        <v>13</v>
      </c>
      <c r="U4149" s="2" t="s">
        <v>14</v>
      </c>
    </row>
    <row r="4150" spans="1:21" ht="16.8" customHeight="1" x14ac:dyDescent="0.35">
      <c r="A4150" s="14">
        <v>45375</v>
      </c>
      <c r="B4150" s="15" t="s">
        <v>173</v>
      </c>
      <c r="C4150" s="15" t="s">
        <v>174</v>
      </c>
      <c r="D4150" s="16">
        <v>13102.49</v>
      </c>
      <c r="E4150" s="16">
        <v>313.69</v>
      </c>
      <c r="F4150" s="16"/>
      <c r="G4150" s="16"/>
      <c r="H4150" s="103"/>
      <c r="I4150" s="4"/>
      <c r="J4150" s="14">
        <f>A4150</f>
        <v>45375</v>
      </c>
      <c r="K4150" s="17" t="s">
        <v>24</v>
      </c>
      <c r="L4150" s="16">
        <f>D4153+D4156+D4154+D4157</f>
        <v>3719.95</v>
      </c>
      <c r="M4150" s="16"/>
      <c r="N4150" s="82">
        <f>L4150+L4151-M4151</f>
        <v>4531.6399999999994</v>
      </c>
      <c r="O4150" s="80">
        <f>D4153+D4156+D4154-E4154-E4153+O4089</f>
        <v>35454.270000000004</v>
      </c>
      <c r="P4150" s="18"/>
      <c r="Q4150" s="14">
        <f>J4150</f>
        <v>45375</v>
      </c>
      <c r="R4150" s="18"/>
      <c r="S4150" s="16"/>
      <c r="T4150" s="18">
        <f>T4146</f>
        <v>54400.05999999999</v>
      </c>
      <c r="U4150" s="15"/>
    </row>
    <row r="4151" spans="1:21" ht="16.8" customHeight="1" x14ac:dyDescent="0.35">
      <c r="A4151" s="15"/>
      <c r="B4151" s="15"/>
      <c r="C4151" s="15" t="s">
        <v>176</v>
      </c>
      <c r="D4151" s="16">
        <v>0</v>
      </c>
      <c r="E4151" s="16"/>
      <c r="F4151" s="16"/>
      <c r="G4151" s="16"/>
      <c r="H4151" s="103" t="s">
        <v>34</v>
      </c>
      <c r="I4151" s="4"/>
      <c r="J4151" s="14"/>
      <c r="K4151" s="17" t="s">
        <v>274</v>
      </c>
      <c r="L4151" s="16">
        <v>811.69</v>
      </c>
      <c r="M4151" s="16">
        <f>E4154</f>
        <v>0</v>
      </c>
      <c r="N4151" s="16"/>
      <c r="O4151" s="16"/>
      <c r="P4151" s="18"/>
      <c r="Q4151" s="14"/>
      <c r="R4151" s="18"/>
      <c r="S4151" s="16"/>
      <c r="T4151" s="18">
        <f t="shared" ref="T4151:T4182" si="1078">(R4151-S4151)+T4150</f>
        <v>54400.05999999999</v>
      </c>
      <c r="U4151" s="15"/>
    </row>
    <row r="4152" spans="1:21" ht="16.8" customHeight="1" x14ac:dyDescent="0.35">
      <c r="A4152" s="15"/>
      <c r="B4152" s="15"/>
      <c r="C4152" s="15" t="s">
        <v>177</v>
      </c>
      <c r="D4152" s="16">
        <v>16982.8</v>
      </c>
      <c r="E4152" s="16">
        <v>1830</v>
      </c>
      <c r="F4152" s="16"/>
      <c r="G4152" s="16"/>
      <c r="H4152" s="103">
        <f>D4153+H4091</f>
        <v>4262.53</v>
      </c>
      <c r="I4152" s="4"/>
      <c r="J4152" s="14"/>
      <c r="K4152" s="17" t="s">
        <v>35</v>
      </c>
      <c r="L4152" s="16">
        <f>D4150+D4151+D4152+D4155-D4153-D4154-D4156-D4157-E4152-E4150+B4153</f>
        <v>24279.15</v>
      </c>
      <c r="M4152" s="16">
        <v>0</v>
      </c>
      <c r="N4152" s="16"/>
      <c r="O4152" s="16">
        <v>0</v>
      </c>
      <c r="P4152" s="18"/>
      <c r="Q4152" s="14"/>
      <c r="R4152" s="18"/>
      <c r="S4152" s="16"/>
      <c r="T4152" s="18">
        <f t="shared" si="1078"/>
        <v>54400.05999999999</v>
      </c>
      <c r="U4152" s="15"/>
    </row>
    <row r="4153" spans="1:21" ht="16.8" customHeight="1" x14ac:dyDescent="0.35">
      <c r="A4153" s="15"/>
      <c r="B4153" s="15">
        <v>0</v>
      </c>
      <c r="C4153" s="15" t="s">
        <v>178</v>
      </c>
      <c r="D4153" s="16">
        <v>1147.78</v>
      </c>
      <c r="E4153" s="16"/>
      <c r="F4153" s="16">
        <v>0</v>
      </c>
      <c r="G4153" s="16"/>
      <c r="H4153" s="103" t="s">
        <v>40</v>
      </c>
      <c r="I4153" s="4"/>
      <c r="J4153" s="14"/>
      <c r="K4153" s="17" t="str">
        <f>C4192</f>
        <v>TASSE</v>
      </c>
      <c r="L4153" s="16"/>
      <c r="M4153" s="16">
        <f>10*(L4150+L4151-M4151)/100</f>
        <v>453.16399999999993</v>
      </c>
      <c r="N4153" s="16">
        <f>G4192</f>
        <v>0</v>
      </c>
      <c r="O4153" s="16">
        <f t="shared" ref="O4153:O4172" si="1079">O4092+M4153-N4153</f>
        <v>22565.011000000006</v>
      </c>
      <c r="P4153" s="18">
        <f t="shared" ref="P4153:P4172" si="1080">P4092+M4153</f>
        <v>3696.1109999999999</v>
      </c>
      <c r="Q4153" s="14"/>
      <c r="R4153" s="18"/>
      <c r="S4153" s="16"/>
      <c r="T4153" s="18">
        <f t="shared" si="1078"/>
        <v>54400.05999999999</v>
      </c>
      <c r="U4153" s="15"/>
    </row>
    <row r="4154" spans="1:21" ht="16.8" customHeight="1" x14ac:dyDescent="0.35">
      <c r="A4154" s="15"/>
      <c r="B4154" s="16">
        <f>B4153+B4093</f>
        <v>811.27</v>
      </c>
      <c r="C4154" s="15" t="s">
        <v>179</v>
      </c>
      <c r="D4154" s="16">
        <v>2556.84</v>
      </c>
      <c r="E4154" s="16">
        <v>0</v>
      </c>
      <c r="F4154" s="16"/>
      <c r="G4154" s="16"/>
      <c r="H4154" s="103">
        <f>D4154+H4093</f>
        <v>9313.23</v>
      </c>
      <c r="I4154" s="4"/>
      <c r="J4154" s="14"/>
      <c r="K4154" s="17" t="str">
        <f>C4162</f>
        <v>TOT. PAG. PRODUTTORI</v>
      </c>
      <c r="L4154" s="16"/>
      <c r="M4154" s="16">
        <f>8.37*(L4150+L4151-M4151)/100</f>
        <v>379.29826799999989</v>
      </c>
      <c r="N4154" s="16">
        <f>D4162</f>
        <v>0</v>
      </c>
      <c r="O4154" s="16">
        <f t="shared" si="1079"/>
        <v>-23498.525093000004</v>
      </c>
      <c r="P4154" s="18">
        <f t="shared" si="1080"/>
        <v>3093.6449069999999</v>
      </c>
      <c r="Q4154" s="14"/>
      <c r="R4154" s="18"/>
      <c r="S4154" s="16"/>
      <c r="T4154" s="18">
        <f t="shared" si="1078"/>
        <v>54400.05999999999</v>
      </c>
      <c r="U4154" s="15"/>
    </row>
    <row r="4155" spans="1:21" ht="16.8" customHeight="1" x14ac:dyDescent="0.35">
      <c r="A4155" s="15"/>
      <c r="B4155" s="15"/>
      <c r="C4155" s="15" t="s">
        <v>180</v>
      </c>
      <c r="D4155" s="16">
        <v>57.5</v>
      </c>
      <c r="E4155" s="16">
        <v>0</v>
      </c>
      <c r="F4155" s="16"/>
      <c r="G4155" s="16"/>
      <c r="H4155" s="103" t="s">
        <v>44</v>
      </c>
      <c r="I4155" s="77" t="s">
        <v>181</v>
      </c>
      <c r="J4155" s="14"/>
      <c r="K4155" s="15" t="str">
        <f>C4179</f>
        <v>TOT. PAG. IMPIEGATE</v>
      </c>
      <c r="L4155" s="16"/>
      <c r="M4155" s="16">
        <f>15.35*(L4150+L4151-M4151)/100</f>
        <v>695.60673999999983</v>
      </c>
      <c r="N4155" s="16">
        <f>D4179</f>
        <v>0</v>
      </c>
      <c r="O4155" s="16">
        <f t="shared" si="1079"/>
        <v>-5243.4596150000007</v>
      </c>
      <c r="P4155" s="18">
        <f t="shared" si="1080"/>
        <v>5673.530385</v>
      </c>
      <c r="Q4155" s="14"/>
      <c r="R4155" s="18"/>
      <c r="S4155" s="16"/>
      <c r="T4155" s="18">
        <f t="shared" si="1078"/>
        <v>54400.05999999999</v>
      </c>
      <c r="U4155" s="15"/>
    </row>
    <row r="4156" spans="1:21" ht="16.8" customHeight="1" x14ac:dyDescent="0.35">
      <c r="A4156" s="15"/>
      <c r="B4156" s="15" t="s">
        <v>42</v>
      </c>
      <c r="C4156" s="15" t="s">
        <v>182</v>
      </c>
      <c r="D4156" s="16">
        <v>0</v>
      </c>
      <c r="E4156" s="16"/>
      <c r="F4156" s="16"/>
      <c r="G4156" s="16"/>
      <c r="H4156" s="103">
        <f>D4156+H4095</f>
        <v>23.73</v>
      </c>
      <c r="I4156" s="78">
        <f>D4153+D4154-E4154+D4156</f>
        <v>3704.62</v>
      </c>
      <c r="J4156" s="14"/>
      <c r="K4156" s="15" t="s">
        <v>45</v>
      </c>
      <c r="L4156" s="16"/>
      <c r="M4156" s="16">
        <f>2.6*(L4150+L4151-M4151)/100</f>
        <v>117.82263999999999</v>
      </c>
      <c r="N4156" s="16">
        <f>D4167</f>
        <v>0</v>
      </c>
      <c r="O4156" s="16">
        <f t="shared" si="1079"/>
        <v>5952.1888600000002</v>
      </c>
      <c r="P4156" s="18">
        <f t="shared" si="1080"/>
        <v>960.98886000000005</v>
      </c>
      <c r="Q4156" s="14"/>
      <c r="R4156" s="18"/>
      <c r="S4156" s="16"/>
      <c r="T4156" s="18">
        <f t="shared" si="1078"/>
        <v>54400.05999999999</v>
      </c>
      <c r="U4156" s="15"/>
    </row>
    <row r="4157" spans="1:21" ht="16.8" customHeight="1" x14ac:dyDescent="0.35">
      <c r="A4157" s="15"/>
      <c r="B4157" s="15"/>
      <c r="C4157" s="15" t="s">
        <v>183</v>
      </c>
      <c r="D4157" s="16">
        <v>15.33</v>
      </c>
      <c r="E4157" s="16"/>
      <c r="F4157" s="16"/>
      <c r="G4157" s="16">
        <v>0</v>
      </c>
      <c r="H4157" s="103" t="s">
        <v>49</v>
      </c>
      <c r="I4157" s="4"/>
      <c r="J4157" s="14"/>
      <c r="K4157" s="15" t="s">
        <v>47</v>
      </c>
      <c r="L4157" s="16"/>
      <c r="M4157" s="16">
        <f>2.6*(L4150+L4151-M4151)/100</f>
        <v>117.82263999999999</v>
      </c>
      <c r="N4157" s="16">
        <f>G4168+H4168</f>
        <v>0</v>
      </c>
      <c r="O4157" s="16">
        <f t="shared" si="1079"/>
        <v>5693.9788600000011</v>
      </c>
      <c r="P4157" s="18">
        <f t="shared" si="1080"/>
        <v>960.98886000000005</v>
      </c>
      <c r="Q4157" s="14"/>
      <c r="R4157" s="18"/>
      <c r="S4157" s="16">
        <f>G4157</f>
        <v>0</v>
      </c>
      <c r="T4157" s="18">
        <f t="shared" si="1078"/>
        <v>54400.05999999999</v>
      </c>
      <c r="U4157" s="15" t="str">
        <f>C4157</f>
        <v>Provvigioni TUTELA LEGALE</v>
      </c>
    </row>
    <row r="4158" spans="1:21" ht="16.8" customHeight="1" x14ac:dyDescent="0.35">
      <c r="A4158" s="15"/>
      <c r="B4158" s="15"/>
      <c r="C4158" s="15" t="s">
        <v>184</v>
      </c>
      <c r="D4158" s="16"/>
      <c r="E4158" s="16"/>
      <c r="F4158" s="16"/>
      <c r="G4158" s="16">
        <v>0</v>
      </c>
      <c r="H4158" s="103">
        <f>D4157+H4097</f>
        <v>695.15000000000009</v>
      </c>
      <c r="I4158" s="4"/>
      <c r="J4158" s="14"/>
      <c r="K4158" s="15" t="s">
        <v>50</v>
      </c>
      <c r="L4158" s="16"/>
      <c r="M4158" s="16">
        <f>0.46*(L4150+L4151-M4151)/100</f>
        <v>20.845544</v>
      </c>
      <c r="N4158" s="16">
        <f>G4172</f>
        <v>0</v>
      </c>
      <c r="O4158" s="16">
        <f t="shared" si="1079"/>
        <v>1053.0811059999999</v>
      </c>
      <c r="P4158" s="18">
        <f t="shared" si="1080"/>
        <v>170.021106</v>
      </c>
      <c r="Q4158" s="14"/>
      <c r="R4158" s="18"/>
      <c r="S4158" s="16">
        <f>G4158</f>
        <v>0</v>
      </c>
      <c r="T4158" s="18">
        <f t="shared" si="1078"/>
        <v>54400.05999999999</v>
      </c>
      <c r="U4158" s="15" t="str">
        <f>C4158</f>
        <v xml:space="preserve">PAG. PROVV. SILVIO CATTANEO MESE DI </v>
      </c>
    </row>
    <row r="4159" spans="1:21" ht="16.8" customHeight="1" x14ac:dyDescent="0.35">
      <c r="A4159" s="15"/>
      <c r="B4159" s="15"/>
      <c r="C4159" s="15" t="s">
        <v>185</v>
      </c>
      <c r="D4159" s="16"/>
      <c r="E4159" s="16"/>
      <c r="F4159" s="16"/>
      <c r="G4159" s="16">
        <v>0</v>
      </c>
      <c r="H4159" s="103"/>
      <c r="I4159" s="4"/>
      <c r="J4159" s="14"/>
      <c r="K4159" s="15" t="s">
        <v>52</v>
      </c>
      <c r="L4159" s="16"/>
      <c r="M4159" s="16">
        <f>0.28*(L4150+L4151-M4151)/100</f>
        <v>12.688591999999998</v>
      </c>
      <c r="N4159" s="16">
        <f>D4182</f>
        <v>0</v>
      </c>
      <c r="O4159" s="16">
        <f t="shared" si="1079"/>
        <v>641.00110799999993</v>
      </c>
      <c r="P4159" s="18">
        <f t="shared" si="1080"/>
        <v>103.491108</v>
      </c>
      <c r="Q4159" s="14"/>
      <c r="R4159" s="18"/>
      <c r="S4159" s="16">
        <f>G4159</f>
        <v>0</v>
      </c>
      <c r="T4159" s="18">
        <f t="shared" si="1078"/>
        <v>54400.05999999999</v>
      </c>
      <c r="U4159" s="15" t="str">
        <f>C4159</f>
        <v>PAG. PROVV. AMICONE RENZO MESE DI</v>
      </c>
    </row>
    <row r="4160" spans="1:21" ht="16.8" customHeight="1" x14ac:dyDescent="0.35">
      <c r="A4160" s="15"/>
      <c r="B4160" s="15"/>
      <c r="C4160" s="15" t="s">
        <v>186</v>
      </c>
      <c r="D4160" s="16"/>
      <c r="E4160" s="16"/>
      <c r="F4160" s="16"/>
      <c r="G4160" s="16">
        <v>0</v>
      </c>
      <c r="H4160" s="103"/>
      <c r="I4160" s="4"/>
      <c r="J4160" s="14"/>
      <c r="K4160" s="15" t="str">
        <f>C4170</f>
        <v>Materiale pulizia</v>
      </c>
      <c r="L4160" s="16"/>
      <c r="M4160" s="16">
        <f>0.28*(L4150+L4151-M4151)/100</f>
        <v>12.688591999999998</v>
      </c>
      <c r="N4160" s="16">
        <f>G4170</f>
        <v>0</v>
      </c>
      <c r="O4160" s="16">
        <f t="shared" si="1079"/>
        <v>641.00110799999993</v>
      </c>
      <c r="P4160" s="18">
        <f t="shared" si="1080"/>
        <v>103.491108</v>
      </c>
      <c r="Q4160" s="14"/>
      <c r="R4160" s="18"/>
      <c r="S4160" s="16">
        <f>G4160</f>
        <v>0</v>
      </c>
      <c r="T4160" s="18">
        <f t="shared" si="1078"/>
        <v>54400.05999999999</v>
      </c>
      <c r="U4160" s="15" t="str">
        <f>C4160</f>
        <v>PAG. PROVV. VINCENZO  DI VITO</v>
      </c>
    </row>
    <row r="4161" spans="1:21" ht="16.8" customHeight="1" x14ac:dyDescent="0.35">
      <c r="A4161" s="15"/>
      <c r="B4161" s="15"/>
      <c r="C4161" s="15" t="s">
        <v>187</v>
      </c>
      <c r="D4161" s="16"/>
      <c r="E4161" s="16"/>
      <c r="F4161" s="16"/>
      <c r="G4161" s="16">
        <v>0</v>
      </c>
      <c r="H4161" s="16"/>
      <c r="I4161" s="4"/>
      <c r="J4161" s="14"/>
      <c r="K4161" s="15" t="str">
        <f>C4173</f>
        <v>Pubblicità</v>
      </c>
      <c r="L4161" s="16"/>
      <c r="M4161" s="16">
        <f>0.28*(L4150+L4151-M4151)/100</f>
        <v>12.688591999999998</v>
      </c>
      <c r="N4161" s="16">
        <f>G4173</f>
        <v>0</v>
      </c>
      <c r="O4161" s="16">
        <f t="shared" si="1079"/>
        <v>641.00110799999993</v>
      </c>
      <c r="P4161" s="18">
        <f t="shared" si="1080"/>
        <v>103.491108</v>
      </c>
      <c r="Q4161" s="14"/>
      <c r="R4161" s="18"/>
      <c r="S4161" s="16">
        <f>G4161</f>
        <v>0</v>
      </c>
      <c r="T4161" s="18">
        <f t="shared" si="1078"/>
        <v>54400.05999999999</v>
      </c>
      <c r="U4161" s="15" t="str">
        <f>C4161</f>
        <v>PAG. PROVV. FRANCESCOMARCHESOLI</v>
      </c>
    </row>
    <row r="4162" spans="1:21" ht="16.8" customHeight="1" x14ac:dyDescent="0.35">
      <c r="A4162" s="15"/>
      <c r="B4162" s="15"/>
      <c r="C4162" s="15" t="s">
        <v>55</v>
      </c>
      <c r="D4162" s="16">
        <f>SUM(G4154:G4161)+E4157+E4158+E4159+E4160+E4161</f>
        <v>0</v>
      </c>
      <c r="E4162" s="16"/>
      <c r="F4162" s="16"/>
      <c r="G4162" s="16"/>
      <c r="H4162" s="16"/>
      <c r="I4162" s="4"/>
      <c r="J4162" s="14"/>
      <c r="K4162" s="15" t="str">
        <f>C4183</f>
        <v xml:space="preserve">PAG. BOLLETTA ENEL  </v>
      </c>
      <c r="L4162" s="16"/>
      <c r="M4162" s="16">
        <f>0.46*(L4150+L4151-M4151)/100</f>
        <v>20.845544</v>
      </c>
      <c r="N4162" s="16">
        <f>G4183</f>
        <v>0</v>
      </c>
      <c r="O4162" s="16">
        <f t="shared" si="1079"/>
        <v>1053.0811059999999</v>
      </c>
      <c r="P4162" s="18">
        <f t="shared" si="1080"/>
        <v>170.021106</v>
      </c>
      <c r="Q4162" s="14"/>
      <c r="R4162" s="18"/>
      <c r="S4162" s="16">
        <v>0</v>
      </c>
      <c r="T4162" s="18">
        <f t="shared" si="1078"/>
        <v>54400.05999999999</v>
      </c>
      <c r="U4162" s="15"/>
    </row>
    <row r="4163" spans="1:21" ht="16.8" customHeight="1" x14ac:dyDescent="0.35">
      <c r="A4163" s="15"/>
      <c r="B4163" s="15"/>
      <c r="C4163" s="15" t="s">
        <v>56</v>
      </c>
      <c r="D4163" s="16"/>
      <c r="E4163" s="16"/>
      <c r="F4163" s="16"/>
      <c r="G4163" s="16"/>
      <c r="H4163" s="16">
        <f>SUM(H4150:H4162)</f>
        <v>14294.639999999998</v>
      </c>
      <c r="I4163" s="4"/>
      <c r="J4163" s="14"/>
      <c r="K4163" s="15" t="s">
        <v>188</v>
      </c>
      <c r="L4163" s="16"/>
      <c r="M4163" s="16">
        <f>14.4*(L4150+L4151-M4151)/100</f>
        <v>652.55615999999998</v>
      </c>
      <c r="N4163" s="16">
        <f>G4184</f>
        <v>0</v>
      </c>
      <c r="O4163" s="16">
        <f t="shared" si="1079"/>
        <v>9977.2998399999997</v>
      </c>
      <c r="P4163" s="18">
        <f t="shared" si="1080"/>
        <v>5322.39984</v>
      </c>
      <c r="Q4163" s="14"/>
      <c r="R4163" s="18"/>
      <c r="S4163" s="16">
        <v>0</v>
      </c>
      <c r="T4163" s="18">
        <f t="shared" si="1078"/>
        <v>54400.05999999999</v>
      </c>
      <c r="U4163" s="15"/>
    </row>
    <row r="4164" spans="1:21" ht="16.8" customHeight="1" x14ac:dyDescent="0.35">
      <c r="A4164" s="15"/>
      <c r="B4164" s="15"/>
      <c r="C4164" s="15" t="s">
        <v>57</v>
      </c>
      <c r="D4164" s="16">
        <f>E4163+G4163</f>
        <v>0</v>
      </c>
      <c r="E4164" s="16"/>
      <c r="F4164" s="16"/>
      <c r="G4164" s="16"/>
      <c r="H4164" s="16"/>
      <c r="I4164" s="4"/>
      <c r="J4164" s="14"/>
      <c r="K4164" s="15" t="str">
        <f>C4185</f>
        <v>Spese condominiali</v>
      </c>
      <c r="L4164" s="16">
        <f>D4173</f>
        <v>0</v>
      </c>
      <c r="M4164" s="16">
        <f>1.4*(L4150+L4151-M4151)/100</f>
        <v>63.442959999999985</v>
      </c>
      <c r="N4164" s="16">
        <f>G4185</f>
        <v>0</v>
      </c>
      <c r="O4164" s="16">
        <f t="shared" si="1079"/>
        <v>2632.8455400000003</v>
      </c>
      <c r="P4164" s="18">
        <f t="shared" si="1080"/>
        <v>517.45553999999993</v>
      </c>
      <c r="Q4164" s="14"/>
      <c r="R4164" s="18"/>
      <c r="S4164" s="16">
        <v>0</v>
      </c>
      <c r="T4164" s="18">
        <f t="shared" si="1078"/>
        <v>54400.05999999999</v>
      </c>
      <c r="U4164" s="15"/>
    </row>
    <row r="4165" spans="1:21" ht="16.8" customHeight="1" x14ac:dyDescent="0.35">
      <c r="A4165" s="15"/>
      <c r="B4165" s="15"/>
      <c r="C4165" s="15" t="s">
        <v>58</v>
      </c>
      <c r="D4165" s="16"/>
      <c r="E4165" s="16"/>
      <c r="F4165" s="16"/>
      <c r="G4165" s="16">
        <v>0</v>
      </c>
      <c r="H4165" s="16"/>
      <c r="I4165" s="4"/>
      <c r="J4165" s="14"/>
      <c r="K4165" s="15" t="str">
        <f>C4187</f>
        <v xml:space="preserve">RIVALSA </v>
      </c>
      <c r="L4165" s="16"/>
      <c r="M4165" s="16">
        <f>0*(L4150+L4151-M4151)/100</f>
        <v>0</v>
      </c>
      <c r="N4165" s="16">
        <f>G4187</f>
        <v>0</v>
      </c>
      <c r="O4165" s="16">
        <f t="shared" si="1079"/>
        <v>0</v>
      </c>
      <c r="P4165" s="18">
        <f t="shared" si="1080"/>
        <v>0</v>
      </c>
      <c r="Q4165" s="14"/>
      <c r="R4165" s="18"/>
      <c r="S4165" s="16">
        <f t="shared" ref="S4165:S4172" si="1081">G4165</f>
        <v>0</v>
      </c>
      <c r="T4165" s="18">
        <f t="shared" si="1078"/>
        <v>54400.05999999999</v>
      </c>
      <c r="U4165" s="15" t="str">
        <f t="shared" ref="U4165:U4175" si="1082">C4165</f>
        <v xml:space="preserve">Francobolli    </v>
      </c>
    </row>
    <row r="4166" spans="1:21" ht="16.8" customHeight="1" x14ac:dyDescent="0.35">
      <c r="A4166" s="15"/>
      <c r="B4166" s="15"/>
      <c r="C4166" s="15" t="s">
        <v>143</v>
      </c>
      <c r="D4166" s="16"/>
      <c r="E4166" s="16"/>
      <c r="F4166" s="16"/>
      <c r="G4166" s="16">
        <v>0</v>
      </c>
      <c r="H4166" s="16"/>
      <c r="I4166" s="4"/>
      <c r="J4166" s="14"/>
      <c r="K4166" s="15" t="str">
        <f>C4188</f>
        <v>COMMERCIALISTA</v>
      </c>
      <c r="L4166" s="16"/>
      <c r="M4166" s="16">
        <f>1.86*(L4150+L4151-M4151)/100</f>
        <v>84.288503999999989</v>
      </c>
      <c r="N4166" s="16">
        <f>G4188</f>
        <v>0</v>
      </c>
      <c r="O4166" s="16">
        <f t="shared" si="1079"/>
        <v>1858.3266460000004</v>
      </c>
      <c r="P4166" s="18">
        <f t="shared" si="1080"/>
        <v>687.47664599999996</v>
      </c>
      <c r="Q4166" s="14"/>
      <c r="R4166" s="18"/>
      <c r="S4166" s="16">
        <f t="shared" si="1081"/>
        <v>0</v>
      </c>
      <c r="T4166" s="18">
        <f t="shared" si="1078"/>
        <v>54400.05999999999</v>
      </c>
      <c r="U4166" s="15" t="str">
        <f t="shared" si="1082"/>
        <v xml:space="preserve">PAG. FATT. SOMMESE PETROLI </v>
      </c>
    </row>
    <row r="4167" spans="1:21" ht="16.8" customHeight="1" x14ac:dyDescent="0.35">
      <c r="A4167" s="15"/>
      <c r="B4167" s="15"/>
      <c r="C4167" s="15" t="s">
        <v>60</v>
      </c>
      <c r="D4167" s="16">
        <f>SUM(G4166:G4167)</f>
        <v>0</v>
      </c>
      <c r="E4167" s="16">
        <v>0</v>
      </c>
      <c r="F4167" s="16"/>
      <c r="G4167" s="16">
        <v>0</v>
      </c>
      <c r="H4167" s="16"/>
      <c r="I4167" s="4"/>
      <c r="J4167" s="14"/>
      <c r="K4167" s="15" t="str">
        <f>C4189</f>
        <v>CASSA PREVIDENZA  AGENTI  + QUOTA GAA</v>
      </c>
      <c r="L4167" s="16">
        <v>0</v>
      </c>
      <c r="M4167" s="16">
        <f>0.7*(L4150+L4151-M4151)/100</f>
        <v>31.721479999999993</v>
      </c>
      <c r="N4167" s="16">
        <f>G4189</f>
        <v>0</v>
      </c>
      <c r="O4167" s="16">
        <f t="shared" si="1079"/>
        <v>1602.5077700000002</v>
      </c>
      <c r="P4167" s="18">
        <f t="shared" si="1080"/>
        <v>258.72776999999996</v>
      </c>
      <c r="Q4167" s="14"/>
      <c r="R4167" s="18"/>
      <c r="S4167" s="16">
        <f t="shared" si="1081"/>
        <v>0</v>
      </c>
      <c r="T4167" s="18">
        <f t="shared" si="1078"/>
        <v>54400.05999999999</v>
      </c>
      <c r="U4167" s="15" t="str">
        <f t="shared" si="1082"/>
        <v>Benzina auto papa'</v>
      </c>
    </row>
    <row r="4168" spans="1:21" ht="16.8" customHeight="1" x14ac:dyDescent="0.35">
      <c r="A4168" s="15"/>
      <c r="B4168" s="15"/>
      <c r="C4168" s="28" t="s">
        <v>144</v>
      </c>
      <c r="D4168" s="16"/>
      <c r="E4168" s="16">
        <v>0</v>
      </c>
      <c r="F4168" s="16">
        <v>0</v>
      </c>
      <c r="G4168" s="16">
        <v>0</v>
      </c>
      <c r="H4168" s="27">
        <v>0</v>
      </c>
      <c r="I4168" s="4"/>
      <c r="J4168" s="14"/>
      <c r="K4168" s="15" t="str">
        <f>C4193</f>
        <v>PREL.  ACC. PER AMM-  GIGI</v>
      </c>
      <c r="L4168" s="16">
        <v>0</v>
      </c>
      <c r="M4168" s="16">
        <f>18.82*(L4150+L4151-M4151)/100</f>
        <v>852.85464799999988</v>
      </c>
      <c r="N4168" s="16">
        <f>G4193</f>
        <v>0</v>
      </c>
      <c r="O4168" s="16">
        <f t="shared" si="1079"/>
        <v>13918.630902000001</v>
      </c>
      <c r="P4168" s="18">
        <f t="shared" si="1080"/>
        <v>6956.0809019999997</v>
      </c>
      <c r="Q4168" s="14"/>
      <c r="R4168" s="18"/>
      <c r="S4168" s="16">
        <f t="shared" si="1081"/>
        <v>0</v>
      </c>
      <c r="T4168" s="18">
        <f t="shared" si="1078"/>
        <v>54400.05999999999</v>
      </c>
      <c r="U4168" s="15" t="str">
        <f t="shared" si="1082"/>
        <v>Spese bancarie</v>
      </c>
    </row>
    <row r="4169" spans="1:21" ht="16.8" customHeight="1" x14ac:dyDescent="0.35">
      <c r="A4169" s="15"/>
      <c r="B4169" s="15"/>
      <c r="C4169" s="15"/>
      <c r="D4169" s="16"/>
      <c r="E4169" s="16"/>
      <c r="F4169" s="16"/>
      <c r="G4169" s="16">
        <v>0</v>
      </c>
      <c r="H4169" s="27">
        <v>0</v>
      </c>
      <c r="I4169" s="4"/>
      <c r="J4169" s="14"/>
      <c r="K4169" s="15" t="str">
        <f>C4194</f>
        <v>PREL.  ACC. PER AMM-. RENZO</v>
      </c>
      <c r="L4169" s="16">
        <v>0</v>
      </c>
      <c r="M4169" s="16">
        <f>18.82*(L4150+L4151-M4151)/100</f>
        <v>852.85464799999988</v>
      </c>
      <c r="N4169" s="29">
        <f>G4194</f>
        <v>0</v>
      </c>
      <c r="O4169" s="16">
        <f t="shared" si="1079"/>
        <v>27624.600901999998</v>
      </c>
      <c r="P4169" s="18">
        <f t="shared" si="1080"/>
        <v>6956.0809019999997</v>
      </c>
      <c r="Q4169" s="14"/>
      <c r="R4169" s="18"/>
      <c r="S4169" s="16">
        <f t="shared" si="1081"/>
        <v>0</v>
      </c>
      <c r="T4169" s="18">
        <f t="shared" si="1078"/>
        <v>54400.05999999999</v>
      </c>
      <c r="U4169" s="15">
        <f t="shared" si="1082"/>
        <v>0</v>
      </c>
    </row>
    <row r="4170" spans="1:21" ht="16.8" customHeight="1" x14ac:dyDescent="0.35">
      <c r="A4170" s="15"/>
      <c r="B4170" s="15"/>
      <c r="C4170" s="28" t="s">
        <v>62</v>
      </c>
      <c r="D4170" s="16"/>
      <c r="E4170" s="16"/>
      <c r="F4170" s="16"/>
      <c r="G4170" s="16">
        <v>0</v>
      </c>
      <c r="H4170" s="16"/>
      <c r="I4170" s="4"/>
      <c r="J4170" s="14"/>
      <c r="K4170" s="15" t="str">
        <f>C4165</f>
        <v xml:space="preserve">Francobolli    </v>
      </c>
      <c r="L4170" s="16">
        <v>0</v>
      </c>
      <c r="M4170" s="16">
        <f>0.5*(L4150+L4151-M4151)/100</f>
        <v>22.658199999999997</v>
      </c>
      <c r="N4170" s="16">
        <f>G4165</f>
        <v>0</v>
      </c>
      <c r="O4170" s="16">
        <f t="shared" si="1079"/>
        <v>1144.6555500000002</v>
      </c>
      <c r="P4170" s="18">
        <f t="shared" si="1080"/>
        <v>184.80555000000001</v>
      </c>
      <c r="Q4170" s="14"/>
      <c r="R4170" s="18"/>
      <c r="S4170" s="16">
        <f t="shared" si="1081"/>
        <v>0</v>
      </c>
      <c r="T4170" s="18">
        <f t="shared" si="1078"/>
        <v>54400.05999999999</v>
      </c>
      <c r="U4170" s="15" t="str">
        <f t="shared" si="1082"/>
        <v>Materiale pulizia</v>
      </c>
    </row>
    <row r="4171" spans="1:21" ht="16.8" customHeight="1" x14ac:dyDescent="0.35">
      <c r="A4171" s="15"/>
      <c r="B4171" s="15"/>
      <c r="C4171" s="15" t="s">
        <v>63</v>
      </c>
      <c r="D4171" s="16"/>
      <c r="E4171" s="16"/>
      <c r="F4171" s="16"/>
      <c r="G4171" s="16">
        <v>0</v>
      </c>
      <c r="H4171" s="16"/>
      <c r="I4171" s="4"/>
      <c r="J4171" s="14"/>
      <c r="K4171" s="17" t="str">
        <f>C4171</f>
        <v xml:space="preserve">Assicurazioni </v>
      </c>
      <c r="L4171" s="16">
        <v>0</v>
      </c>
      <c r="M4171" s="16">
        <f>0.5*(L4150+L4151-M4151)/100</f>
        <v>22.658199999999997</v>
      </c>
      <c r="N4171" s="16">
        <f>G4171</f>
        <v>0</v>
      </c>
      <c r="O4171" s="16">
        <f t="shared" si="1079"/>
        <v>1144.6555500000002</v>
      </c>
      <c r="P4171" s="18">
        <f t="shared" si="1080"/>
        <v>184.80555000000001</v>
      </c>
      <c r="Q4171" s="14"/>
      <c r="R4171" s="18"/>
      <c r="S4171" s="16">
        <f t="shared" si="1081"/>
        <v>0</v>
      </c>
      <c r="T4171" s="18">
        <f t="shared" si="1078"/>
        <v>54400.05999999999</v>
      </c>
      <c r="U4171" s="15" t="str">
        <f t="shared" si="1082"/>
        <v xml:space="preserve">Assicurazioni </v>
      </c>
    </row>
    <row r="4172" spans="1:21" ht="16.8" customHeight="1" x14ac:dyDescent="0.35">
      <c r="A4172" s="15"/>
      <c r="B4172" s="15"/>
      <c r="C4172" s="15" t="s">
        <v>50</v>
      </c>
      <c r="D4172" s="16"/>
      <c r="E4172" s="16"/>
      <c r="F4172" s="16"/>
      <c r="G4172" s="16">
        <v>0</v>
      </c>
      <c r="H4172" s="16"/>
      <c r="I4172" s="4"/>
      <c r="J4172" s="14"/>
      <c r="K4172" s="17" t="s">
        <v>64</v>
      </c>
      <c r="L4172" s="16"/>
      <c r="M4172" s="16">
        <f>2.32*(L4150+L4151-M4151)/100</f>
        <v>105.13404799999998</v>
      </c>
      <c r="N4172" s="16">
        <f>H4206+H4205+G4204</f>
        <v>0</v>
      </c>
      <c r="O4172" s="16">
        <f t="shared" si="1079"/>
        <v>194.50775199999993</v>
      </c>
      <c r="P4172" s="18">
        <f t="shared" si="1080"/>
        <v>857.49775199999988</v>
      </c>
      <c r="Q4172" s="14"/>
      <c r="R4172" s="18"/>
      <c r="S4172" s="16">
        <f t="shared" si="1081"/>
        <v>0</v>
      </c>
      <c r="T4172" s="18">
        <f t="shared" si="1078"/>
        <v>54400.05999999999</v>
      </c>
      <c r="U4172" s="15" t="str">
        <f t="shared" si="1082"/>
        <v>Telepass</v>
      </c>
    </row>
    <row r="4173" spans="1:21" ht="16.8" customHeight="1" x14ac:dyDescent="0.35">
      <c r="A4173" s="15"/>
      <c r="B4173" s="15"/>
      <c r="C4173" s="28" t="s">
        <v>65</v>
      </c>
      <c r="D4173" s="16">
        <v>0</v>
      </c>
      <c r="E4173" s="16"/>
      <c r="F4173" s="16"/>
      <c r="G4173" s="16">
        <v>0</v>
      </c>
      <c r="H4173" s="16"/>
      <c r="I4173" s="4"/>
      <c r="J4173" s="14"/>
      <c r="K4173" s="17"/>
      <c r="L4173" s="16"/>
      <c r="M4173" s="16"/>
      <c r="N4173" s="16" t="s">
        <v>66</v>
      </c>
      <c r="O4173" s="16">
        <f>T4207+AO4207</f>
        <v>54400.05999999999</v>
      </c>
      <c r="P4173" s="18"/>
      <c r="Q4173" s="14"/>
      <c r="R4173" s="18"/>
      <c r="S4173" s="16">
        <v>0</v>
      </c>
      <c r="T4173" s="18">
        <f t="shared" si="1078"/>
        <v>54400.05999999999</v>
      </c>
      <c r="U4173" s="15" t="str">
        <f t="shared" si="1082"/>
        <v>Pubblicità</v>
      </c>
    </row>
    <row r="4174" spans="1:21" ht="16.8" customHeight="1" x14ac:dyDescent="0.35">
      <c r="A4174" s="15"/>
      <c r="B4174" s="66"/>
      <c r="C4174" s="15" t="s">
        <v>145</v>
      </c>
      <c r="D4174" s="67"/>
      <c r="E4174" s="16">
        <v>0</v>
      </c>
      <c r="F4174" s="16"/>
      <c r="G4174" s="16">
        <v>0</v>
      </c>
      <c r="H4174" s="16"/>
      <c r="I4174" s="4"/>
      <c r="J4174" s="14"/>
      <c r="K4174" s="17"/>
      <c r="L4174" s="16"/>
      <c r="M4174" s="16">
        <v>0</v>
      </c>
      <c r="N4174" s="16" t="s">
        <v>68</v>
      </c>
      <c r="O4174" s="31">
        <f>L4198</f>
        <v>0</v>
      </c>
      <c r="P4174" s="32">
        <f>SUM(P4153:P4172)</f>
        <v>36961.11</v>
      </c>
      <c r="Q4174" s="14"/>
      <c r="R4174" s="18"/>
      <c r="S4174" s="16">
        <f>G4174</f>
        <v>0</v>
      </c>
      <c r="T4174" s="18">
        <f t="shared" si="1078"/>
        <v>54400.05999999999</v>
      </c>
      <c r="U4174" s="15" t="str">
        <f t="shared" si="1082"/>
        <v xml:space="preserve">PAG. STIP.           MARZIA </v>
      </c>
    </row>
    <row r="4175" spans="1:21" ht="16.8" customHeight="1" x14ac:dyDescent="0.35">
      <c r="A4175" s="15"/>
      <c r="B4175" s="15"/>
      <c r="C4175" s="15" t="s">
        <v>147</v>
      </c>
      <c r="D4175" s="16"/>
      <c r="E4175" s="16">
        <v>0</v>
      </c>
      <c r="F4175" s="16"/>
      <c r="G4175" s="16">
        <v>0</v>
      </c>
      <c r="H4175" s="16"/>
      <c r="I4175" s="4"/>
      <c r="J4175" s="14"/>
      <c r="K4175" s="17"/>
      <c r="L4175" s="16"/>
      <c r="M4175" s="16">
        <v>0</v>
      </c>
      <c r="N4175" s="16" t="s">
        <v>70</v>
      </c>
      <c r="O4175" s="16">
        <f>SUM(L4186:L4197)+L4200</f>
        <v>21379.55</v>
      </c>
      <c r="P4175" s="33">
        <f>SUM(O4153:O4172)</f>
        <v>69596.39</v>
      </c>
      <c r="Q4175" s="14"/>
      <c r="R4175" s="18"/>
      <c r="S4175" s="16">
        <f>G4175</f>
        <v>0</v>
      </c>
      <c r="T4175" s="18">
        <f t="shared" si="1078"/>
        <v>54400.05999999999</v>
      </c>
      <c r="U4175" s="15" t="str">
        <f t="shared" si="1082"/>
        <v xml:space="preserve">PAG. STIP.           DEBORAH </v>
      </c>
    </row>
    <row r="4176" spans="1:21" ht="16.8" customHeight="1" x14ac:dyDescent="0.35">
      <c r="A4176" s="15"/>
      <c r="B4176" s="15"/>
      <c r="C4176" s="15" t="s">
        <v>149</v>
      </c>
      <c r="D4176" s="16"/>
      <c r="E4176" s="16">
        <v>0</v>
      </c>
      <c r="F4176" s="16"/>
      <c r="G4176" s="16">
        <v>0</v>
      </c>
      <c r="H4176" s="16"/>
      <c r="I4176" s="4"/>
      <c r="J4176" s="14"/>
      <c r="K4176" s="17"/>
      <c r="L4176" s="16"/>
      <c r="M4176" s="16"/>
      <c r="N4176" s="16" t="s">
        <v>72</v>
      </c>
      <c r="O4176" s="34">
        <f>O4115+O4116-F4191-F4190</f>
        <v>10689.880000000001</v>
      </c>
      <c r="P4176" s="35">
        <f>O4115+O4116+O4177-F4191-F4190-O4174-O4175</f>
        <v>-6969.7199999999993</v>
      </c>
      <c r="Q4176" s="14"/>
      <c r="R4176" s="18"/>
      <c r="S4176" s="16">
        <f>G4176</f>
        <v>0</v>
      </c>
      <c r="T4176" s="18">
        <f t="shared" si="1078"/>
        <v>54400.05999999999</v>
      </c>
      <c r="U4176" s="15"/>
    </row>
    <row r="4177" spans="1:21" ht="16.8" customHeight="1" x14ac:dyDescent="0.35">
      <c r="A4177" s="15"/>
      <c r="B4177" s="15"/>
      <c r="C4177" s="15" t="s">
        <v>150</v>
      </c>
      <c r="D4177" s="16"/>
      <c r="E4177" s="16">
        <v>0</v>
      </c>
      <c r="F4177" s="16"/>
      <c r="G4177" s="16">
        <v>0</v>
      </c>
      <c r="H4177" s="16"/>
      <c r="I4177" s="4"/>
      <c r="J4177" s="14"/>
      <c r="K4177" s="6" t="s">
        <v>74</v>
      </c>
      <c r="L4177" s="3">
        <f>SUM(L4150:L4176)</f>
        <v>28810.79</v>
      </c>
      <c r="M4177" s="3">
        <f>SUM(M4150:M4176)</f>
        <v>4531.6399999999994</v>
      </c>
      <c r="N4177" s="16" t="s">
        <v>75</v>
      </c>
      <c r="O4177" s="16">
        <f>N4150-L4151</f>
        <v>3719.9499999999994</v>
      </c>
      <c r="P4177" s="18"/>
      <c r="Q4177" s="14"/>
      <c r="R4177" s="18"/>
      <c r="S4177" s="16">
        <f>G4177</f>
        <v>0</v>
      </c>
      <c r="T4177" s="18">
        <f t="shared" si="1078"/>
        <v>54400.05999999999</v>
      </c>
      <c r="U4177" s="15" t="str">
        <f>C4177</f>
        <v xml:space="preserve">PAG. STIP.           STEFANIA  BONIFICO </v>
      </c>
    </row>
    <row r="4178" spans="1:21" ht="16.8" customHeight="1" x14ac:dyDescent="0.35">
      <c r="A4178" s="15"/>
      <c r="B4178" s="15"/>
      <c r="C4178" s="15" t="s">
        <v>76</v>
      </c>
      <c r="D4178" s="16"/>
      <c r="E4178" s="16"/>
      <c r="F4178" s="16"/>
      <c r="G4178" s="16">
        <v>0</v>
      </c>
      <c r="H4178" s="16"/>
      <c r="I4178" s="4"/>
      <c r="J4178" s="14"/>
      <c r="K4178" s="6" t="s">
        <v>32</v>
      </c>
      <c r="L4178" s="3">
        <f>L4118</f>
        <v>480380.92999999993</v>
      </c>
      <c r="M4178" s="3">
        <f>M4118</f>
        <v>412484.36999999994</v>
      </c>
      <c r="N4178" s="16" t="s">
        <v>77</v>
      </c>
      <c r="O4178" s="36">
        <f>(O4174+O4175)-(O4113+O4114)</f>
        <v>14221.529999999999</v>
      </c>
      <c r="P4178" s="37">
        <f>O4177-O4178</f>
        <v>-10501.58</v>
      </c>
      <c r="Q4178" s="14"/>
      <c r="R4178" s="18"/>
      <c r="S4178" s="16">
        <f>G4178</f>
        <v>0</v>
      </c>
      <c r="T4178" s="18">
        <f t="shared" si="1078"/>
        <v>54400.05999999999</v>
      </c>
      <c r="U4178" s="15" t="str">
        <f>C4178</f>
        <v>Pagamento contributi impiegate</v>
      </c>
    </row>
    <row r="4179" spans="1:21" ht="16.8" customHeight="1" thickBot="1" x14ac:dyDescent="0.4">
      <c r="A4179" s="15"/>
      <c r="B4179" s="15"/>
      <c r="C4179" s="15" t="s">
        <v>78</v>
      </c>
      <c r="D4179" s="16">
        <f>SUM(G4174:G4178)+SUM(E4174:E4178)</f>
        <v>0</v>
      </c>
      <c r="E4179" s="16"/>
      <c r="F4179" s="16"/>
      <c r="G4179" s="16"/>
      <c r="H4179" s="16"/>
      <c r="I4179" s="4"/>
      <c r="J4179" s="14"/>
      <c r="K4179" s="6" t="s">
        <v>79</v>
      </c>
      <c r="L4179" s="3">
        <f>L4177+L4178</f>
        <v>509191.71999999991</v>
      </c>
      <c r="M4179" s="3">
        <f>M4177+M4178</f>
        <v>417016.00999999995</v>
      </c>
      <c r="N4179" s="16" t="s">
        <v>80</v>
      </c>
      <c r="O4179" s="38">
        <f>O4176+O4177-O4178</f>
        <v>188.30000000000109</v>
      </c>
      <c r="P4179" s="39">
        <f>O4179-O4176</f>
        <v>-10501.58</v>
      </c>
      <c r="Q4179" s="14"/>
      <c r="R4179" s="18"/>
      <c r="S4179" s="16">
        <v>0</v>
      </c>
      <c r="T4179" s="18">
        <f t="shared" si="1078"/>
        <v>54400.05999999999</v>
      </c>
      <c r="U4179" s="15"/>
    </row>
    <row r="4180" spans="1:21" ht="16.8" customHeight="1" thickTop="1" thickBot="1" x14ac:dyDescent="0.4">
      <c r="A4180" s="15"/>
      <c r="B4180" s="15"/>
      <c r="C4180" s="15" t="s">
        <v>81</v>
      </c>
      <c r="D4180" s="16"/>
      <c r="E4180" s="16"/>
      <c r="F4180" s="16"/>
      <c r="G4180" s="16">
        <v>0</v>
      </c>
      <c r="H4180" s="16"/>
      <c r="I4180" s="4"/>
      <c r="J4180" s="14"/>
      <c r="K4180" s="6" t="s">
        <v>13</v>
      </c>
      <c r="L4180" s="3">
        <f>L4179-M4179</f>
        <v>92175.709999999963</v>
      </c>
      <c r="M4180" s="40"/>
      <c r="N4180" s="29" t="s">
        <v>82</v>
      </c>
      <c r="O4180" s="41">
        <f>O4173+O4174+O4175+O4181</f>
        <v>69596.389999999985</v>
      </c>
      <c r="P4180" s="18"/>
      <c r="Q4180" s="14"/>
      <c r="R4180" s="18"/>
      <c r="S4180" s="16">
        <f>G4180</f>
        <v>0</v>
      </c>
      <c r="T4180" s="18">
        <f t="shared" si="1078"/>
        <v>54400.05999999999</v>
      </c>
      <c r="U4180" s="15" t="str">
        <f>C4180</f>
        <v>Pag. Bolletta Telecom  780820</v>
      </c>
    </row>
    <row r="4181" spans="1:21" ht="16.8" customHeight="1" thickTop="1" thickBot="1" x14ac:dyDescent="0.4">
      <c r="A4181" s="15"/>
      <c r="B4181" s="15"/>
      <c r="C4181" s="15" t="s">
        <v>83</v>
      </c>
      <c r="D4181" s="16"/>
      <c r="E4181" s="16"/>
      <c r="F4181" s="16"/>
      <c r="G4181" s="16">
        <v>0</v>
      </c>
      <c r="H4181" s="16"/>
      <c r="I4181" s="4"/>
      <c r="J4181" s="14"/>
      <c r="K4181" s="17"/>
      <c r="L4181" s="16"/>
      <c r="M4181" s="16"/>
      <c r="N4181" s="42" t="s">
        <v>84</v>
      </c>
      <c r="O4181" s="43">
        <f>P4175-O4174-O4175-O4173</f>
        <v>-6183.2199999999939</v>
      </c>
      <c r="P4181" s="18"/>
      <c r="Q4181" s="14"/>
      <c r="R4181" s="18"/>
      <c r="S4181" s="16">
        <f>G4181</f>
        <v>0</v>
      </c>
      <c r="T4181" s="18">
        <f t="shared" si="1078"/>
        <v>54400.05999999999</v>
      </c>
      <c r="U4181" s="15" t="str">
        <f>C4181</f>
        <v>Pag. Bolletta Telecom 780344</v>
      </c>
    </row>
    <row r="4182" spans="1:21" ht="16.8" customHeight="1" thickTop="1" x14ac:dyDescent="0.35">
      <c r="A4182" s="15"/>
      <c r="B4182" s="15"/>
      <c r="C4182" s="15" t="s">
        <v>85</v>
      </c>
      <c r="D4182" s="16">
        <f>SUM(G4180:G4182)</f>
        <v>0</v>
      </c>
      <c r="E4182" s="16"/>
      <c r="F4182" s="16"/>
      <c r="G4182" s="16">
        <v>0</v>
      </c>
      <c r="H4182" s="16"/>
      <c r="I4182" s="4"/>
      <c r="J4182" s="14"/>
      <c r="K4182" s="6" t="s">
        <v>86</v>
      </c>
      <c r="L4182" s="3">
        <f>N4121</f>
        <v>1277.45</v>
      </c>
      <c r="M4182" s="3">
        <v>0</v>
      </c>
      <c r="N4182" s="3">
        <f>SUM(L4182:M4182)</f>
        <v>1277.45</v>
      </c>
      <c r="O4182" s="44"/>
      <c r="P4182" s="18"/>
      <c r="Q4182" s="14"/>
      <c r="R4182" s="18"/>
      <c r="S4182" s="16">
        <f>G4182</f>
        <v>0</v>
      </c>
      <c r="T4182" s="18">
        <f t="shared" si="1078"/>
        <v>54400.05999999999</v>
      </c>
      <c r="U4182" s="15" t="str">
        <f>C4182</f>
        <v>Pag. Bolletta Telecom</v>
      </c>
    </row>
    <row r="4183" spans="1:21" ht="16.8" customHeight="1" x14ac:dyDescent="0.35">
      <c r="A4183" s="15"/>
      <c r="B4183" s="15"/>
      <c r="C4183" s="15" t="s">
        <v>87</v>
      </c>
      <c r="D4183" s="16"/>
      <c r="E4183" s="16"/>
      <c r="F4183" s="16"/>
      <c r="G4183" s="16">
        <v>0</v>
      </c>
      <c r="H4183" s="16"/>
      <c r="I4183" s="4"/>
      <c r="J4183" s="14"/>
      <c r="K4183" s="6" t="s">
        <v>88</v>
      </c>
      <c r="L4183" s="3">
        <f>L4122</f>
        <v>0</v>
      </c>
      <c r="M4183" s="3">
        <f>H4190+G4190</f>
        <v>0</v>
      </c>
      <c r="N4183" s="45">
        <f>L4183+M4183</f>
        <v>0</v>
      </c>
      <c r="O4183" s="45">
        <f>BA4207+BG4207</f>
        <v>0</v>
      </c>
      <c r="P4183" s="18"/>
      <c r="Q4183" s="14"/>
      <c r="R4183" s="18"/>
      <c r="S4183" s="16">
        <f>G4183</f>
        <v>0</v>
      </c>
      <c r="T4183" s="18">
        <f t="shared" ref="T4183:T4214" si="1083">(R4183-S4183)+T4182</f>
        <v>54400.05999999999</v>
      </c>
      <c r="U4183" s="15" t="str">
        <f>C4183</f>
        <v xml:space="preserve">PAG. BOLLETTA ENEL  </v>
      </c>
    </row>
    <row r="4184" spans="1:21" ht="16.8" customHeight="1" x14ac:dyDescent="0.35">
      <c r="A4184" s="15"/>
      <c r="B4184" s="15"/>
      <c r="C4184" s="15" t="s">
        <v>89</v>
      </c>
      <c r="D4184" s="16"/>
      <c r="E4184" s="16"/>
      <c r="F4184" s="16"/>
      <c r="G4184" s="16">
        <v>0</v>
      </c>
      <c r="H4184" s="16"/>
      <c r="I4184" s="4"/>
      <c r="J4184" s="14"/>
      <c r="K4184" s="6" t="s">
        <v>90</v>
      </c>
      <c r="L4184" s="3">
        <f>T4207+Z4207+AO4207+AU4207</f>
        <v>54400.05999999999</v>
      </c>
      <c r="M4184" s="16"/>
      <c r="N4184" s="16"/>
      <c r="O4184" s="16"/>
      <c r="P4184" s="18"/>
      <c r="Q4184" s="14"/>
      <c r="R4184" s="18"/>
      <c r="S4184" s="16">
        <v>0</v>
      </c>
      <c r="T4184" s="18">
        <f t="shared" si="1083"/>
        <v>54400.05999999999</v>
      </c>
      <c r="U4184" s="15"/>
    </row>
    <row r="4185" spans="1:21" ht="16.8" customHeight="1" x14ac:dyDescent="0.35">
      <c r="A4185" s="15"/>
      <c r="B4185" s="15"/>
      <c r="C4185" s="15" t="s">
        <v>91</v>
      </c>
      <c r="D4185" s="16"/>
      <c r="E4185" s="16"/>
      <c r="F4185" s="16"/>
      <c r="G4185" s="16">
        <v>0</v>
      </c>
      <c r="H4185" s="16"/>
      <c r="I4185" s="4"/>
      <c r="J4185" s="14"/>
      <c r="K4185" s="6" t="s">
        <v>92</v>
      </c>
      <c r="L4185" s="3"/>
      <c r="M4185" s="46" t="s">
        <v>93</v>
      </c>
      <c r="N4185" s="46"/>
      <c r="O4185" s="16"/>
      <c r="P4185" s="18"/>
      <c r="Q4185" s="14"/>
      <c r="R4185" s="18"/>
      <c r="S4185" s="16">
        <f>G4185</f>
        <v>0</v>
      </c>
      <c r="T4185" s="18">
        <f t="shared" si="1083"/>
        <v>54400.05999999999</v>
      </c>
      <c r="U4185" s="15" t="str">
        <f>C4185</f>
        <v>Spese condominiali</v>
      </c>
    </row>
    <row r="4186" spans="1:21" ht="16.8" customHeight="1" x14ac:dyDescent="0.35">
      <c r="A4186" s="15"/>
      <c r="B4186" s="15"/>
      <c r="C4186" s="15" t="s">
        <v>94</v>
      </c>
      <c r="D4186" s="16">
        <f>SUM(G4180:G4185)</f>
        <v>0</v>
      </c>
      <c r="E4186" s="16"/>
      <c r="F4186" s="16"/>
      <c r="G4186" s="16"/>
      <c r="H4186" s="16"/>
      <c r="I4186" s="4"/>
      <c r="J4186" s="14"/>
      <c r="K4186" s="50" t="s">
        <v>152</v>
      </c>
      <c r="L4186" s="50">
        <v>114.5</v>
      </c>
      <c r="M4186" s="16" t="s">
        <v>26</v>
      </c>
      <c r="N4186" s="16" t="s">
        <v>27</v>
      </c>
      <c r="O4186" s="16"/>
      <c r="P4186" s="18"/>
      <c r="Q4186" s="14"/>
      <c r="R4186" s="18"/>
      <c r="S4186" s="16">
        <v>0</v>
      </c>
      <c r="T4186" s="18">
        <f t="shared" si="1083"/>
        <v>54400.05999999999</v>
      </c>
      <c r="U4186" s="15"/>
    </row>
    <row r="4187" spans="1:21" ht="16.8" customHeight="1" x14ac:dyDescent="0.35">
      <c r="A4187" s="15"/>
      <c r="B4187" s="15"/>
      <c r="C4187" s="15" t="s">
        <v>97</v>
      </c>
      <c r="D4187" s="16"/>
      <c r="E4187" s="16"/>
      <c r="F4187" s="16"/>
      <c r="G4187" s="16">
        <v>0</v>
      </c>
      <c r="H4187" s="16"/>
      <c r="I4187" s="4"/>
      <c r="J4187" s="14"/>
      <c r="K4187" s="16" t="s">
        <v>250</v>
      </c>
      <c r="L4187" s="16">
        <v>-0.02</v>
      </c>
      <c r="M4187" s="30" t="s">
        <v>192</v>
      </c>
      <c r="N4187" s="30">
        <v>130</v>
      </c>
      <c r="O4187" s="16"/>
      <c r="P4187" s="18"/>
      <c r="Q4187" s="14"/>
      <c r="R4187" s="18"/>
      <c r="S4187" s="16">
        <f>G4187</f>
        <v>0</v>
      </c>
      <c r="T4187" s="18">
        <f t="shared" si="1083"/>
        <v>54400.05999999999</v>
      </c>
      <c r="U4187" s="15"/>
    </row>
    <row r="4188" spans="1:21" ht="16.8" customHeight="1" x14ac:dyDescent="0.35">
      <c r="A4188" s="15"/>
      <c r="B4188" s="15"/>
      <c r="C4188" s="15" t="s">
        <v>100</v>
      </c>
      <c r="D4188" s="16"/>
      <c r="E4188" s="16"/>
      <c r="F4188" s="16"/>
      <c r="G4188" s="16">
        <v>0</v>
      </c>
      <c r="H4188" s="16"/>
      <c r="I4188" s="4"/>
      <c r="J4188" s="14"/>
      <c r="K4188" s="25" t="s">
        <v>263</v>
      </c>
      <c r="L4188" s="83">
        <v>23</v>
      </c>
      <c r="M4188" s="16" t="s">
        <v>253</v>
      </c>
      <c r="N4188" s="16">
        <v>338</v>
      </c>
      <c r="O4188" s="16"/>
      <c r="P4188" s="18"/>
      <c r="Q4188" s="14"/>
      <c r="R4188" s="18"/>
      <c r="S4188" s="16">
        <f>G4188</f>
        <v>0</v>
      </c>
      <c r="T4188" s="18">
        <f t="shared" si="1083"/>
        <v>54400.05999999999</v>
      </c>
      <c r="U4188" s="15" t="str">
        <f>C4188</f>
        <v>COMMERCIALISTA</v>
      </c>
    </row>
    <row r="4189" spans="1:21" ht="16.8" customHeight="1" x14ac:dyDescent="0.35">
      <c r="A4189" s="15"/>
      <c r="B4189" s="15"/>
      <c r="C4189" s="64" t="s">
        <v>154</v>
      </c>
      <c r="D4189" s="16"/>
      <c r="E4189" s="16"/>
      <c r="F4189" s="16"/>
      <c r="G4189" s="16">
        <v>0</v>
      </c>
      <c r="H4189" s="16">
        <v>0</v>
      </c>
      <c r="I4189" s="4"/>
      <c r="J4189" s="14"/>
      <c r="K4189" s="16" t="s">
        <v>264</v>
      </c>
      <c r="L4189" s="73">
        <v>654</v>
      </c>
      <c r="M4189" s="16" t="s">
        <v>244</v>
      </c>
      <c r="N4189" s="16">
        <v>658</v>
      </c>
      <c r="O4189" s="16"/>
      <c r="P4189" s="18"/>
      <c r="Q4189" s="14"/>
      <c r="R4189" s="18"/>
      <c r="S4189" s="16">
        <f>G4189</f>
        <v>0</v>
      </c>
      <c r="T4189" s="18">
        <f t="shared" si="1083"/>
        <v>54400.05999999999</v>
      </c>
      <c r="U4189" s="15" t="str">
        <f>C4189</f>
        <v>CASSA PREVIDENZA  AGENTI  + QUOTA GAA</v>
      </c>
    </row>
    <row r="4190" spans="1:21" ht="16.8" customHeight="1" x14ac:dyDescent="0.35">
      <c r="A4190" s="15"/>
      <c r="B4190" s="15"/>
      <c r="C4190" s="15" t="s">
        <v>106</v>
      </c>
      <c r="D4190" s="16"/>
      <c r="E4190" s="16"/>
      <c r="F4190" s="85">
        <v>0</v>
      </c>
      <c r="G4190" s="16">
        <v>0</v>
      </c>
      <c r="H4190" s="16">
        <v>0</v>
      </c>
      <c r="I4190" s="4"/>
      <c r="J4190" s="14"/>
      <c r="K4190" s="16" t="s">
        <v>217</v>
      </c>
      <c r="L4190" s="73">
        <v>204</v>
      </c>
      <c r="M4190" s="16" t="s">
        <v>252</v>
      </c>
      <c r="N4190" s="16">
        <v>1002.5</v>
      </c>
      <c r="O4190" s="16"/>
      <c r="P4190" s="18"/>
      <c r="Q4190" s="14"/>
      <c r="R4190" s="18">
        <f>F4190</f>
        <v>0</v>
      </c>
      <c r="S4190" s="16">
        <v>0</v>
      </c>
      <c r="T4190" s="18">
        <f t="shared" si="1083"/>
        <v>54400.05999999999</v>
      </c>
      <c r="U4190" s="15"/>
    </row>
    <row r="4191" spans="1:21" ht="16.8" customHeight="1" x14ac:dyDescent="0.35">
      <c r="A4191" s="15"/>
      <c r="B4191" s="15"/>
      <c r="C4191" s="47" t="s">
        <v>155</v>
      </c>
      <c r="D4191" s="16"/>
      <c r="E4191" s="16"/>
      <c r="F4191" s="1">
        <v>0</v>
      </c>
      <c r="G4191" s="16">
        <v>0</v>
      </c>
      <c r="H4191" s="16"/>
      <c r="I4191" s="4"/>
      <c r="J4191" s="14"/>
      <c r="K4191" s="30" t="s">
        <v>265</v>
      </c>
      <c r="L4191" s="30">
        <v>220</v>
      </c>
      <c r="M4191" s="50" t="s">
        <v>251</v>
      </c>
      <c r="N4191" s="50">
        <v>265</v>
      </c>
      <c r="O4191" s="16"/>
      <c r="P4191" s="18"/>
      <c r="Q4191" s="14"/>
      <c r="R4191" s="49">
        <f>F4191</f>
        <v>0</v>
      </c>
      <c r="S4191" s="16">
        <v>0</v>
      </c>
      <c r="T4191" s="18">
        <f t="shared" si="1083"/>
        <v>54400.05999999999</v>
      </c>
      <c r="U4191" s="17" t="str">
        <f>C4191</f>
        <v>VERSAMENTO PROVV. MATURATE</v>
      </c>
    </row>
    <row r="4192" spans="1:21" ht="16.8" customHeight="1" x14ac:dyDescent="0.35">
      <c r="A4192" s="15"/>
      <c r="B4192" s="15"/>
      <c r="C4192" s="15" t="s">
        <v>112</v>
      </c>
      <c r="D4192" s="16"/>
      <c r="E4192" s="16"/>
      <c r="F4192" s="16"/>
      <c r="G4192" s="16">
        <v>0</v>
      </c>
      <c r="H4192" s="16"/>
      <c r="I4192" s="4"/>
      <c r="J4192" s="14"/>
      <c r="K4192" s="30" t="s">
        <v>266</v>
      </c>
      <c r="L4192" s="73">
        <v>709.04</v>
      </c>
      <c r="M4192" s="50" t="s">
        <v>275</v>
      </c>
      <c r="N4192" s="50">
        <v>1058.99</v>
      </c>
      <c r="O4192" s="16"/>
      <c r="P4192" s="18"/>
      <c r="Q4192" s="14"/>
      <c r="R4192" s="18"/>
      <c r="S4192" s="16">
        <f>G4192</f>
        <v>0</v>
      </c>
      <c r="T4192" s="18">
        <f t="shared" si="1083"/>
        <v>54400.05999999999</v>
      </c>
      <c r="U4192" s="15" t="s">
        <v>113</v>
      </c>
    </row>
    <row r="4193" spans="1:21" ht="16.8" customHeight="1" x14ac:dyDescent="0.35">
      <c r="A4193" s="15"/>
      <c r="B4193" s="15"/>
      <c r="C4193" s="15" t="s">
        <v>114</v>
      </c>
      <c r="D4193" s="16"/>
      <c r="E4193" s="16"/>
      <c r="F4193" s="16">
        <v>0</v>
      </c>
      <c r="G4193" s="16">
        <v>0</v>
      </c>
      <c r="H4193" s="16"/>
      <c r="I4193" s="4"/>
      <c r="J4193" s="14"/>
      <c r="K4193" s="16" t="s">
        <v>276</v>
      </c>
      <c r="L4193" s="16">
        <v>0.01</v>
      </c>
      <c r="M4193" s="16" t="s">
        <v>277</v>
      </c>
      <c r="N4193" s="16">
        <v>10068.39</v>
      </c>
      <c r="O4193" s="16"/>
      <c r="P4193" s="18"/>
      <c r="Q4193" s="14"/>
      <c r="R4193" s="18"/>
      <c r="S4193" s="16">
        <f>G4193</f>
        <v>0</v>
      </c>
      <c r="T4193" s="18">
        <f t="shared" si="1083"/>
        <v>54400.05999999999</v>
      </c>
      <c r="U4193" s="15" t="str">
        <f>C4193</f>
        <v>PREL.  ACC. PER AMM-  GIGI</v>
      </c>
    </row>
    <row r="4194" spans="1:21" ht="16.8" customHeight="1" x14ac:dyDescent="0.35">
      <c r="A4194" s="15"/>
      <c r="B4194" s="15"/>
      <c r="C4194" s="15" t="s">
        <v>115</v>
      </c>
      <c r="D4194" s="16"/>
      <c r="E4194" s="16"/>
      <c r="F4194" s="16">
        <v>0</v>
      </c>
      <c r="G4194" s="16">
        <v>0</v>
      </c>
      <c r="H4194" s="16"/>
      <c r="I4194" s="4"/>
      <c r="J4194" s="14"/>
      <c r="K4194" s="16" t="s">
        <v>270</v>
      </c>
      <c r="L4194" s="16">
        <v>300</v>
      </c>
      <c r="M4194" s="16" t="s">
        <v>278</v>
      </c>
      <c r="N4194" s="16">
        <v>2418</v>
      </c>
      <c r="O4194" s="16"/>
      <c r="P4194" s="18"/>
      <c r="Q4194" s="14"/>
      <c r="R4194" s="18">
        <v>0</v>
      </c>
      <c r="S4194" s="16">
        <f>G4194</f>
        <v>0</v>
      </c>
      <c r="T4194" s="18">
        <f t="shared" si="1083"/>
        <v>54400.05999999999</v>
      </c>
      <c r="U4194" s="15" t="str">
        <f>C4194</f>
        <v>PREL.  ACC. PER AMM-. RENZO</v>
      </c>
    </row>
    <row r="4195" spans="1:21" ht="16.8" customHeight="1" x14ac:dyDescent="0.35">
      <c r="A4195" s="15"/>
      <c r="B4195" s="15"/>
      <c r="C4195" s="15" t="s">
        <v>279</v>
      </c>
      <c r="D4195" s="16"/>
      <c r="E4195" s="16"/>
      <c r="F4195" s="16">
        <v>1290</v>
      </c>
      <c r="G4195" s="16"/>
      <c r="H4195" s="16"/>
      <c r="I4195" s="4"/>
      <c r="J4195" s="14"/>
      <c r="K4195" s="16" t="s">
        <v>271</v>
      </c>
      <c r="L4195" s="16">
        <v>1050</v>
      </c>
      <c r="M4195" s="16" t="s">
        <v>280</v>
      </c>
      <c r="N4195" s="16">
        <v>1926.14</v>
      </c>
      <c r="O4195" s="16"/>
      <c r="P4195" s="18"/>
      <c r="Q4195" s="14"/>
      <c r="R4195" s="18">
        <v>0</v>
      </c>
      <c r="S4195" s="16">
        <v>0</v>
      </c>
      <c r="T4195" s="18">
        <f t="shared" si="1083"/>
        <v>54400.05999999999</v>
      </c>
      <c r="U4195" s="15"/>
    </row>
    <row r="4196" spans="1:21" ht="16.8" customHeight="1" x14ac:dyDescent="0.35">
      <c r="A4196" s="15"/>
      <c r="B4196" s="15"/>
      <c r="C4196" s="15" t="s">
        <v>116</v>
      </c>
      <c r="D4196" s="16"/>
      <c r="E4196" s="16"/>
      <c r="F4196" s="16">
        <v>0</v>
      </c>
      <c r="G4196" s="16"/>
      <c r="H4196" s="16">
        <v>0</v>
      </c>
      <c r="I4196" s="4"/>
      <c r="J4196" s="14"/>
      <c r="K4196" s="16"/>
      <c r="L4196" s="16">
        <v>0</v>
      </c>
      <c r="M4196" s="30" t="s">
        <v>198</v>
      </c>
      <c r="N4196" s="16">
        <v>100</v>
      </c>
      <c r="O4196" s="16"/>
      <c r="P4196" s="18"/>
      <c r="Q4196" s="14"/>
      <c r="R4196" s="18">
        <v>0</v>
      </c>
      <c r="S4196" s="16">
        <v>0</v>
      </c>
      <c r="T4196" s="18">
        <f t="shared" si="1083"/>
        <v>54400.05999999999</v>
      </c>
      <c r="U4196" s="15"/>
    </row>
    <row r="4197" spans="1:21" ht="16.8" customHeight="1" x14ac:dyDescent="0.35">
      <c r="A4197" s="15"/>
      <c r="B4197" s="15"/>
      <c r="C4197" s="15" t="s">
        <v>281</v>
      </c>
      <c r="D4197" s="16"/>
      <c r="E4197" s="16"/>
      <c r="F4197" s="16">
        <v>811.69</v>
      </c>
      <c r="G4197" s="16"/>
      <c r="H4197" s="16"/>
      <c r="I4197" s="4"/>
      <c r="J4197" s="14"/>
      <c r="K4197" s="16" t="s">
        <v>282</v>
      </c>
      <c r="L4197" s="16">
        <v>40</v>
      </c>
      <c r="M4197" s="3" t="s">
        <v>199</v>
      </c>
      <c r="N4197" s="16">
        <v>100</v>
      </c>
      <c r="O4197" s="16"/>
      <c r="P4197" s="18"/>
      <c r="Q4197" s="14"/>
      <c r="R4197" s="18">
        <v>0</v>
      </c>
      <c r="S4197" s="16">
        <v>0</v>
      </c>
      <c r="T4197" s="18">
        <f t="shared" si="1083"/>
        <v>54400.05999999999</v>
      </c>
      <c r="U4197" s="15"/>
    </row>
    <row r="4198" spans="1:21" ht="16.8" customHeight="1" x14ac:dyDescent="0.35">
      <c r="A4198" s="15"/>
      <c r="B4198" s="15"/>
      <c r="C4198" s="15" t="s">
        <v>116</v>
      </c>
      <c r="D4198" s="16"/>
      <c r="E4198" s="16"/>
      <c r="F4198" s="16">
        <v>0</v>
      </c>
      <c r="G4198" s="16">
        <v>0</v>
      </c>
      <c r="H4198" s="16"/>
      <c r="I4198" s="4"/>
      <c r="J4198" s="14"/>
      <c r="K4198" s="17" t="s">
        <v>68</v>
      </c>
      <c r="L4198" s="51">
        <f>AI4207</f>
        <v>0</v>
      </c>
      <c r="M4198" s="16"/>
      <c r="N4198" s="16"/>
      <c r="O4198" s="16"/>
      <c r="P4198" s="18"/>
      <c r="Q4198" s="14"/>
      <c r="R4198" s="18">
        <v>0</v>
      </c>
      <c r="S4198" s="16">
        <v>0</v>
      </c>
      <c r="T4198" s="18">
        <f t="shared" si="1083"/>
        <v>54400.05999999999</v>
      </c>
      <c r="U4198" s="15"/>
    </row>
    <row r="4199" spans="1:21" ht="16.8" customHeight="1" x14ac:dyDescent="0.35">
      <c r="A4199" s="15"/>
      <c r="B4199" s="15"/>
      <c r="C4199" s="68" t="s">
        <v>116</v>
      </c>
      <c r="D4199" s="16"/>
      <c r="E4199" s="16"/>
      <c r="F4199" s="16">
        <v>0</v>
      </c>
      <c r="G4199" s="16"/>
      <c r="H4199" s="16"/>
      <c r="I4199" s="4"/>
      <c r="J4199" s="14"/>
      <c r="K4199" s="17" t="s">
        <v>119</v>
      </c>
      <c r="L4199" s="16">
        <f>SUM(L4186:L4198)</f>
        <v>3314.5299999999997</v>
      </c>
      <c r="M4199" s="16"/>
      <c r="N4199" s="16"/>
      <c r="O4199" s="16"/>
      <c r="P4199" s="18"/>
      <c r="Q4199" s="14"/>
      <c r="R4199" s="18">
        <v>0</v>
      </c>
      <c r="S4199" s="16"/>
      <c r="T4199" s="18">
        <f t="shared" si="1083"/>
        <v>54400.05999999999</v>
      </c>
      <c r="U4199" s="15"/>
    </row>
    <row r="4200" spans="1:21" ht="16.8" customHeight="1" x14ac:dyDescent="0.35">
      <c r="A4200" s="15"/>
      <c r="B4200" s="15"/>
      <c r="C4200" s="15" t="s">
        <v>175</v>
      </c>
      <c r="D4200" s="16"/>
      <c r="E4200" s="16"/>
      <c r="F4200" s="16">
        <v>33601.339999999997</v>
      </c>
      <c r="G4200" s="85">
        <f>F4190</f>
        <v>0</v>
      </c>
      <c r="H4200" s="16"/>
      <c r="I4200" s="4"/>
      <c r="J4200" s="14"/>
      <c r="K4200" s="17" t="s">
        <v>93</v>
      </c>
      <c r="L4200" s="16">
        <f>SUM(N4187:N4200)</f>
        <v>18065.02</v>
      </c>
      <c r="M4200" s="44"/>
      <c r="N4200" s="16"/>
      <c r="O4200" s="16"/>
      <c r="P4200" s="18"/>
      <c r="Q4200" s="14"/>
      <c r="R4200" s="18">
        <v>0</v>
      </c>
      <c r="S4200" s="16"/>
      <c r="T4200" s="18">
        <f t="shared" si="1083"/>
        <v>54400.05999999999</v>
      </c>
      <c r="U4200" s="15"/>
    </row>
    <row r="4201" spans="1:21" ht="16.8" customHeight="1" x14ac:dyDescent="0.35">
      <c r="A4201" s="15"/>
      <c r="B4201" s="15"/>
      <c r="C4201" s="47" t="s">
        <v>120</v>
      </c>
      <c r="D4201" s="16"/>
      <c r="E4201" s="16"/>
      <c r="F4201" s="16">
        <v>0</v>
      </c>
      <c r="G4201" s="1">
        <f>F4191</f>
        <v>0</v>
      </c>
      <c r="H4201" s="16">
        <f>G4201-D4092-D4093-D4095</f>
        <v>-6052.48</v>
      </c>
      <c r="I4201" s="4"/>
      <c r="J4201" s="14"/>
      <c r="K4201" s="53">
        <f>A4150</f>
        <v>45375</v>
      </c>
      <c r="L4201" s="3">
        <f>D4150+D4151-E4155+D4152-E4152+D4155-E4150+B4153</f>
        <v>27999.100000000002</v>
      </c>
      <c r="M4201" s="3"/>
      <c r="N4201" s="3"/>
      <c r="O4201" s="16"/>
      <c r="P4201" s="18"/>
      <c r="Q4201" s="14"/>
      <c r="R4201" s="18"/>
      <c r="S4201" s="16"/>
      <c r="T4201" s="18">
        <f t="shared" si="1083"/>
        <v>54400.05999999999</v>
      </c>
      <c r="U4201" s="15"/>
    </row>
    <row r="4202" spans="1:21" ht="16.8" customHeight="1" x14ac:dyDescent="0.35">
      <c r="A4202" s="15"/>
      <c r="B4202" s="15"/>
      <c r="C4202" s="15" t="s">
        <v>121</v>
      </c>
      <c r="D4202" s="16"/>
      <c r="E4202" s="16">
        <v>0</v>
      </c>
      <c r="F4202" s="16">
        <v>0</v>
      </c>
      <c r="G4202" s="16">
        <v>0</v>
      </c>
      <c r="H4202" s="16"/>
      <c r="I4202" s="4"/>
      <c r="J4202" s="14"/>
      <c r="K4202" s="17"/>
      <c r="L4202" s="16"/>
      <c r="M4202" s="16"/>
      <c r="N4202" s="16"/>
      <c r="O4202" s="16"/>
      <c r="P4202" s="18"/>
      <c r="Q4202" s="14"/>
      <c r="R4202" s="18"/>
      <c r="S4202" s="16">
        <f>G4202</f>
        <v>0</v>
      </c>
      <c r="T4202" s="18">
        <f t="shared" si="1083"/>
        <v>54400.05999999999</v>
      </c>
      <c r="U4202" s="15" t="str">
        <f>C4202</f>
        <v>Spese manutenzione auto</v>
      </c>
    </row>
    <row r="4203" spans="1:21" ht="16.8" customHeight="1" x14ac:dyDescent="0.35">
      <c r="A4203" s="15"/>
      <c r="B4203" s="15"/>
      <c r="C4203" s="15" t="s">
        <v>122</v>
      </c>
      <c r="D4203" s="16">
        <v>0</v>
      </c>
      <c r="E4203" s="16"/>
      <c r="F4203" s="16">
        <v>0</v>
      </c>
      <c r="G4203" s="16">
        <v>0</v>
      </c>
      <c r="H4203" s="16"/>
      <c r="I4203" s="4"/>
      <c r="J4203" s="14"/>
      <c r="K4203" s="17"/>
      <c r="L4203" s="16">
        <v>0</v>
      </c>
      <c r="M4203" s="16"/>
      <c r="N4203" s="16"/>
      <c r="O4203" s="16"/>
      <c r="P4203" s="18"/>
      <c r="Q4203" s="14"/>
      <c r="R4203" s="18"/>
      <c r="S4203" s="16">
        <v>0</v>
      </c>
      <c r="T4203" s="18">
        <f t="shared" si="1083"/>
        <v>54400.05999999999</v>
      </c>
      <c r="U4203" s="15" t="str">
        <f>C4203</f>
        <v>Spese alberghi etc</v>
      </c>
    </row>
    <row r="4204" spans="1:21" ht="16.8" customHeight="1" x14ac:dyDescent="0.35">
      <c r="A4204" s="15"/>
      <c r="B4204" s="15"/>
      <c r="C4204" s="15"/>
      <c r="D4204" s="16">
        <f>SUM(G4202:G4204)</f>
        <v>0</v>
      </c>
      <c r="E4204" s="16">
        <v>0</v>
      </c>
      <c r="F4204" s="16"/>
      <c r="G4204" s="16">
        <v>0</v>
      </c>
      <c r="H4204" s="16"/>
      <c r="I4204" s="4"/>
      <c r="J4204" s="14"/>
      <c r="K4204" s="6" t="s">
        <v>123</v>
      </c>
      <c r="L4204" s="3">
        <f>SUM(L4184:L4198)+N4183+L4200+L4201</f>
        <v>103778.71</v>
      </c>
      <c r="M4204" s="3">
        <f>SUM(O4153:O4172)+N4182</f>
        <v>70873.84</v>
      </c>
      <c r="N4204" s="16"/>
      <c r="O4204" s="16"/>
      <c r="P4204" s="18"/>
      <c r="Q4204" s="14"/>
      <c r="R4204" s="18"/>
      <c r="S4204" s="16">
        <v>0</v>
      </c>
      <c r="T4204" s="18">
        <f t="shared" si="1083"/>
        <v>54400.05999999999</v>
      </c>
      <c r="U4204" s="15"/>
    </row>
    <row r="4205" spans="1:21" ht="16.8" customHeight="1" x14ac:dyDescent="0.35">
      <c r="A4205" s="15"/>
      <c r="B4205" s="15"/>
      <c r="C4205" s="64" t="s">
        <v>146</v>
      </c>
      <c r="D4205" s="16"/>
      <c r="E4205" s="16">
        <v>0</v>
      </c>
      <c r="F4205" s="16"/>
      <c r="G4205" s="16">
        <v>0</v>
      </c>
      <c r="H4205" s="16">
        <v>0</v>
      </c>
      <c r="I4205" s="84">
        <f>I4207-I4156</f>
        <v>-25237.360000000008</v>
      </c>
      <c r="J4205" s="14"/>
      <c r="K4205" s="6" t="s">
        <v>124</v>
      </c>
      <c r="L4205" s="3">
        <f>L4204-M4204</f>
        <v>32904.87000000001</v>
      </c>
      <c r="M4205" s="16"/>
      <c r="N4205" s="16"/>
      <c r="O4205" s="16"/>
      <c r="P4205" s="18"/>
      <c r="Q4205" s="14"/>
      <c r="R4205" s="18"/>
      <c r="S4205" s="16">
        <v>0</v>
      </c>
      <c r="T4205" s="18">
        <f t="shared" si="1083"/>
        <v>54400.05999999999</v>
      </c>
      <c r="U4205" s="15"/>
    </row>
    <row r="4206" spans="1:21" ht="16.8" customHeight="1" x14ac:dyDescent="0.35">
      <c r="A4206" s="15"/>
      <c r="B4206" s="15"/>
      <c r="C4206" s="64" t="s">
        <v>148</v>
      </c>
      <c r="D4206" s="16"/>
      <c r="E4206" s="16"/>
      <c r="F4206" s="16"/>
      <c r="G4206" s="16">
        <v>0</v>
      </c>
      <c r="H4206" s="16">
        <v>0</v>
      </c>
      <c r="I4206" s="4"/>
      <c r="J4206" s="14"/>
      <c r="K4206" s="6" t="s">
        <v>35</v>
      </c>
      <c r="L4206" s="55">
        <f>D4207+E4207+A4207+B4207+B4154</f>
        <v>92175.71</v>
      </c>
      <c r="M4206" s="16"/>
      <c r="N4206" s="16"/>
      <c r="O4206" s="56"/>
      <c r="P4206" s="18"/>
      <c r="Q4206" s="14"/>
      <c r="R4206" s="18"/>
      <c r="S4206" s="16">
        <v>0</v>
      </c>
      <c r="T4206" s="18">
        <f t="shared" si="1083"/>
        <v>54400.05999999999</v>
      </c>
      <c r="U4206" s="15"/>
    </row>
    <row r="4207" spans="1:21" ht="16.8" customHeight="1" x14ac:dyDescent="0.35">
      <c r="A4207" s="92">
        <f>D4152-D4154+A4146-E4152-G4206</f>
        <v>47113.97</v>
      </c>
      <c r="B4207" s="44">
        <f>D4155-D4157+B4146</f>
        <v>2019.8500000000006</v>
      </c>
      <c r="C4207" s="57" t="s">
        <v>127</v>
      </c>
      <c r="D4207" s="44">
        <f>D4150-D4153-E4150+D4146</f>
        <v>42165.35</v>
      </c>
      <c r="E4207" s="44">
        <f>D4151-D4156+E4146</f>
        <v>65.27000000000001</v>
      </c>
      <c r="F4207" s="72">
        <f>D4153+D4154+D4156+F4146-E4154</f>
        <v>31795.749999999996</v>
      </c>
      <c r="G4207" s="81">
        <f>D4153+D4154-E4154+D4156+G4146</f>
        <v>31795.749999999996</v>
      </c>
      <c r="H4207" s="44">
        <f>G4201+G4200+H4146</f>
        <v>53328.490000000005</v>
      </c>
      <c r="I4207" s="79">
        <f>G4207-H4207</f>
        <v>-21532.740000000009</v>
      </c>
      <c r="J4207" s="58"/>
      <c r="K4207" s="6" t="s">
        <v>128</v>
      </c>
      <c r="L4207" s="3">
        <f>L4205-L4206</f>
        <v>-59270.84</v>
      </c>
      <c r="M4207" s="27" t="s">
        <v>168</v>
      </c>
      <c r="N4207" s="27">
        <f>O4207-L4206</f>
        <v>-60927.64</v>
      </c>
      <c r="O4207" s="44">
        <f>Z4207+AU4207+N4183+SUM(L4186:L4197)+SUM(N4187:N4197)+L4201-D4153-D4156-D4152+E4154</f>
        <v>31248.070000000003</v>
      </c>
      <c r="P4207" s="18"/>
      <c r="Q4207" s="58"/>
      <c r="R4207" s="59"/>
      <c r="S4207" s="44"/>
      <c r="T4207" s="59">
        <f t="shared" si="1083"/>
        <v>54400.05999999999</v>
      </c>
      <c r="U4207" s="57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194</v>
      </c>
      <c r="B1" s="112"/>
      <c r="C1" s="114" t="e">
        <f>'PRIMA NOTA'!#REF!</f>
        <v>#REF!</v>
      </c>
      <c r="D1" s="113"/>
      <c r="E1" s="113"/>
      <c r="F1" s="118" t="s">
        <v>511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512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513</v>
      </c>
      <c r="C8" s="107" t="e">
        <f>'PRIMA NOTA'!#REF!</f>
        <v>#REF!</v>
      </c>
      <c r="F8" s="120">
        <v>0</v>
      </c>
    </row>
    <row r="9" spans="1:6" x14ac:dyDescent="0.25">
      <c r="A9" s="108" t="s">
        <v>514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515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516</v>
      </c>
      <c r="C18" s="104" t="e">
        <f>'PRIMA NOTA'!#REF!</f>
        <v>#REF!</v>
      </c>
      <c r="F18" s="120"/>
    </row>
    <row r="19" spans="1:6" x14ac:dyDescent="0.25">
      <c r="A19" s="105" t="s">
        <v>517</v>
      </c>
      <c r="C19" s="104" t="e">
        <f>'PRIMA NOTA'!#REF!</f>
        <v>#REF!</v>
      </c>
      <c r="F19" s="120"/>
    </row>
    <row r="20" spans="1:6" x14ac:dyDescent="0.25">
      <c r="A20" s="105" t="s">
        <v>518</v>
      </c>
      <c r="C20" s="104" t="e">
        <f>'PRIMA NOTA'!#REF!</f>
        <v>#REF!</v>
      </c>
      <c r="F20" s="120"/>
    </row>
    <row r="21" spans="1:6" x14ac:dyDescent="0.25">
      <c r="A21" s="105" t="s">
        <v>519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520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134</v>
      </c>
      <c r="C39" s="107" t="e">
        <f>'PRIMA NOTA'!#REF!</f>
        <v>#REF!</v>
      </c>
      <c r="F39" s="120"/>
    </row>
    <row r="40" spans="1:6" x14ac:dyDescent="0.25">
      <c r="A40" s="105" t="s">
        <v>135</v>
      </c>
      <c r="C40" s="107" t="e">
        <f>'PRIMA NOTA'!#REF!</f>
        <v>#REF!</v>
      </c>
      <c r="F40" s="120"/>
    </row>
    <row r="41" spans="1:6" x14ac:dyDescent="0.25">
      <c r="A41" s="105" t="s">
        <v>137</v>
      </c>
      <c r="C41" s="107" t="e">
        <f>'PRIMA NOTA'!#REF!</f>
        <v>#REF!</v>
      </c>
      <c r="F41" s="120"/>
    </row>
    <row r="42" spans="1:6" x14ac:dyDescent="0.25">
      <c r="A42" s="105" t="s">
        <v>521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522</v>
      </c>
      <c r="B59" s="110"/>
      <c r="C59" s="115" t="e">
        <f>C32-C44</f>
        <v>#REF!</v>
      </c>
      <c r="D59" s="110"/>
      <c r="E59" s="110"/>
      <c r="F59" s="121" t="s">
        <v>523</v>
      </c>
    </row>
    <row r="61" spans="1:6" ht="13.8" customHeight="1" thickBot="1" x14ac:dyDescent="0.3"/>
    <row r="62" spans="1:6" ht="13.8" customHeight="1" thickBot="1" x14ac:dyDescent="0.3">
      <c r="A62" s="111" t="s">
        <v>524</v>
      </c>
      <c r="B62" s="112"/>
      <c r="C62" s="114" t="e">
        <f>'PRIMA NOTA'!#REF!</f>
        <v>#REF!</v>
      </c>
      <c r="D62" s="113"/>
      <c r="E62" s="113"/>
      <c r="F62" s="118" t="s">
        <v>511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512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513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514</v>
      </c>
      <c r="C70" s="104" t="e">
        <f>'PRIMA NOTA'!#REF!</f>
        <v>#REF!</v>
      </c>
      <c r="F70" s="120"/>
    </row>
    <row r="71" spans="1:6" x14ac:dyDescent="0.25">
      <c r="A71" s="105" t="s">
        <v>525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515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516</v>
      </c>
      <c r="C79" s="104" t="e">
        <f>'PRIMA NOTA'!#REF!</f>
        <v>#REF!</v>
      </c>
      <c r="F79" s="120"/>
    </row>
    <row r="80" spans="1:6" x14ac:dyDescent="0.25">
      <c r="A80" s="105" t="s">
        <v>517</v>
      </c>
      <c r="C80" s="104" t="e">
        <f>'PRIMA NOTA'!#REF!</f>
        <v>#REF!</v>
      </c>
      <c r="F80" s="120"/>
    </row>
    <row r="81" spans="1:6" x14ac:dyDescent="0.25">
      <c r="A81" s="105" t="s">
        <v>518</v>
      </c>
      <c r="C81" s="104" t="e">
        <f>'PRIMA NOTA'!#REF!</f>
        <v>#REF!</v>
      </c>
      <c r="F81" s="120"/>
    </row>
    <row r="82" spans="1:6" x14ac:dyDescent="0.25">
      <c r="A82" s="105" t="s">
        <v>519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520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134</v>
      </c>
      <c r="C100" s="107" t="e">
        <f>'PRIMA NOTA'!#REF!</f>
        <v>#REF!</v>
      </c>
      <c r="F100" s="120"/>
    </row>
    <row r="101" spans="1:6" x14ac:dyDescent="0.25">
      <c r="A101" s="105" t="s">
        <v>135</v>
      </c>
      <c r="C101" s="107" t="e">
        <f>'PRIMA NOTA'!#REF!</f>
        <v>#REF!</v>
      </c>
      <c r="F101" s="120"/>
    </row>
    <row r="102" spans="1:6" x14ac:dyDescent="0.25">
      <c r="A102" s="105" t="s">
        <v>137</v>
      </c>
      <c r="C102" s="107" t="e">
        <f>'PRIMA NOTA'!#REF!</f>
        <v>#REF!</v>
      </c>
      <c r="F102" s="120"/>
    </row>
    <row r="103" spans="1:6" x14ac:dyDescent="0.25">
      <c r="A103" s="105" t="s">
        <v>521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522</v>
      </c>
      <c r="B120" s="110"/>
      <c r="C120" s="115" t="e">
        <f>C93-C105</f>
        <v>#REF!</v>
      </c>
      <c r="D120" s="110"/>
      <c r="E120" s="110"/>
      <c r="F120" s="121" t="s">
        <v>523</v>
      </c>
    </row>
    <row r="122" spans="1:6" ht="13.8" customHeight="1" thickBot="1" x14ac:dyDescent="0.3"/>
    <row r="123" spans="1:6" ht="13.8" customHeight="1" thickBot="1" x14ac:dyDescent="0.3">
      <c r="A123" s="111" t="s">
        <v>524</v>
      </c>
      <c r="B123" s="112"/>
      <c r="C123" s="114" t="e">
        <f>'PRIMA NOTA'!#REF!</f>
        <v>#REF!</v>
      </c>
      <c r="D123" s="113"/>
      <c r="E123" s="113"/>
      <c r="F123" s="118" t="s">
        <v>511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512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513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514</v>
      </c>
      <c r="C131" s="104" t="e">
        <f>'PRIMA NOTA'!#REF!</f>
        <v>#REF!</v>
      </c>
      <c r="F131" s="120"/>
    </row>
    <row r="132" spans="1:6" x14ac:dyDescent="0.25">
      <c r="A132" s="105" t="s">
        <v>525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515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516</v>
      </c>
      <c r="C140" s="104" t="e">
        <f>'PRIMA NOTA'!#REF!</f>
        <v>#REF!</v>
      </c>
      <c r="F140" s="120"/>
    </row>
    <row r="141" spans="1:6" x14ac:dyDescent="0.25">
      <c r="A141" s="105" t="s">
        <v>517</v>
      </c>
      <c r="C141" s="104" t="e">
        <f>'PRIMA NOTA'!#REF!</f>
        <v>#REF!</v>
      </c>
      <c r="F141" s="120"/>
    </row>
    <row r="142" spans="1:6" x14ac:dyDescent="0.25">
      <c r="A142" s="105" t="s">
        <v>518</v>
      </c>
      <c r="C142" s="104" t="e">
        <f>'PRIMA NOTA'!#REF!</f>
        <v>#REF!</v>
      </c>
      <c r="F142" s="120"/>
    </row>
    <row r="143" spans="1:6" x14ac:dyDescent="0.25">
      <c r="A143" s="105" t="s">
        <v>519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520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134</v>
      </c>
      <c r="C161" s="107" t="e">
        <f>'PRIMA NOTA'!#REF!</f>
        <v>#REF!</v>
      </c>
      <c r="F161" s="120"/>
    </row>
    <row r="162" spans="1:6" x14ac:dyDescent="0.25">
      <c r="A162" s="105" t="s">
        <v>135</v>
      </c>
      <c r="C162" s="107" t="e">
        <f>'PRIMA NOTA'!#REF!</f>
        <v>#REF!</v>
      </c>
      <c r="F162" s="120"/>
    </row>
    <row r="163" spans="1:6" x14ac:dyDescent="0.25">
      <c r="A163" s="105" t="s">
        <v>137</v>
      </c>
      <c r="C163" s="107" t="e">
        <f>'PRIMA NOTA'!#REF!</f>
        <v>#REF!</v>
      </c>
      <c r="F163" s="120"/>
    </row>
    <row r="164" spans="1:6" x14ac:dyDescent="0.25">
      <c r="A164" s="105" t="s">
        <v>521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522</v>
      </c>
      <c r="B181" s="110"/>
      <c r="C181" s="115" t="e">
        <f>C154-C166</f>
        <v>#REF!</v>
      </c>
      <c r="D181" s="110"/>
      <c r="E181" s="110"/>
      <c r="F181" s="121" t="s">
        <v>523</v>
      </c>
    </row>
    <row r="183" spans="1:6" ht="13.8" customHeight="1" thickBot="1" x14ac:dyDescent="0.3"/>
    <row r="184" spans="1:6" ht="13.8" customHeight="1" thickBot="1" x14ac:dyDescent="0.3">
      <c r="A184" s="111" t="s">
        <v>524</v>
      </c>
      <c r="B184" s="112"/>
      <c r="C184" s="114" t="e">
        <f>'PRIMA NOTA'!#REF!</f>
        <v>#REF!</v>
      </c>
      <c r="D184" s="113"/>
      <c r="E184" s="113"/>
      <c r="F184" s="118" t="s">
        <v>511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512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513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514</v>
      </c>
      <c r="C192" s="104" t="e">
        <f>'PRIMA NOTA'!#REF!</f>
        <v>#REF!</v>
      </c>
      <c r="F192" s="120"/>
    </row>
    <row r="193" spans="1:6" x14ac:dyDescent="0.25">
      <c r="A193" s="105" t="s">
        <v>525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515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516</v>
      </c>
      <c r="C201" s="104" t="e">
        <f>'PRIMA NOTA'!#REF!</f>
        <v>#REF!</v>
      </c>
      <c r="F201" s="120"/>
    </row>
    <row r="202" spans="1:6" x14ac:dyDescent="0.25">
      <c r="A202" s="105" t="s">
        <v>517</v>
      </c>
      <c r="C202" s="104" t="e">
        <f>'PRIMA NOTA'!#REF!</f>
        <v>#REF!</v>
      </c>
      <c r="F202" s="120"/>
    </row>
    <row r="203" spans="1:6" x14ac:dyDescent="0.25">
      <c r="A203" s="105" t="s">
        <v>518</v>
      </c>
      <c r="C203" s="104" t="e">
        <f>'PRIMA NOTA'!#REF!</f>
        <v>#REF!</v>
      </c>
      <c r="F203" s="120"/>
    </row>
    <row r="204" spans="1:6" x14ac:dyDescent="0.25">
      <c r="A204" s="105" t="s">
        <v>519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520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134</v>
      </c>
      <c r="C222" s="107" t="e">
        <f>'PRIMA NOTA'!#REF!</f>
        <v>#REF!</v>
      </c>
      <c r="F222" s="120"/>
    </row>
    <row r="223" spans="1:6" x14ac:dyDescent="0.25">
      <c r="A223" s="105" t="s">
        <v>135</v>
      </c>
      <c r="C223" s="107" t="e">
        <f>'PRIMA NOTA'!#REF!</f>
        <v>#REF!</v>
      </c>
      <c r="F223" s="120"/>
    </row>
    <row r="224" spans="1:6" x14ac:dyDescent="0.25">
      <c r="A224" s="105" t="s">
        <v>137</v>
      </c>
      <c r="C224" s="107" t="e">
        <f>'PRIMA NOTA'!#REF!</f>
        <v>#REF!</v>
      </c>
      <c r="F224" s="120"/>
    </row>
    <row r="225" spans="1:6" x14ac:dyDescent="0.25">
      <c r="A225" s="105" t="s">
        <v>521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522</v>
      </c>
      <c r="B242" s="110"/>
      <c r="C242" s="115" t="e">
        <f>C215-C227</f>
        <v>#REF!</v>
      </c>
      <c r="D242" s="110"/>
      <c r="E242" s="110"/>
      <c r="F242" s="121" t="s">
        <v>523</v>
      </c>
    </row>
    <row r="244" spans="1:6" ht="13.8" customHeight="1" thickBot="1" x14ac:dyDescent="0.3"/>
    <row r="245" spans="1:6" ht="13.8" customHeight="1" thickBot="1" x14ac:dyDescent="0.3">
      <c r="A245" s="111" t="s">
        <v>524</v>
      </c>
      <c r="B245" s="112"/>
      <c r="C245" s="114" t="e">
        <f>'PRIMA NOTA'!#REF!</f>
        <v>#REF!</v>
      </c>
      <c r="D245" s="113"/>
      <c r="E245" s="113"/>
      <c r="F245" s="118" t="s">
        <v>511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512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513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514</v>
      </c>
      <c r="C253" s="104" t="e">
        <f>'PRIMA NOTA'!#REF!</f>
        <v>#REF!</v>
      </c>
      <c r="F253" s="120"/>
    </row>
    <row r="254" spans="1:6" x14ac:dyDescent="0.25">
      <c r="A254" s="105" t="s">
        <v>525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515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516</v>
      </c>
      <c r="C262" s="104" t="e">
        <f>'PRIMA NOTA'!#REF!</f>
        <v>#REF!</v>
      </c>
      <c r="F262" s="120"/>
    </row>
    <row r="263" spans="1:6" x14ac:dyDescent="0.25">
      <c r="A263" s="105" t="s">
        <v>517</v>
      </c>
      <c r="C263" s="104" t="e">
        <f>'PRIMA NOTA'!#REF!</f>
        <v>#REF!</v>
      </c>
      <c r="F263" s="120"/>
    </row>
    <row r="264" spans="1:6" x14ac:dyDescent="0.25">
      <c r="A264" s="105" t="s">
        <v>518</v>
      </c>
      <c r="C264" s="104" t="e">
        <f>'PRIMA NOTA'!#REF!</f>
        <v>#REF!</v>
      </c>
      <c r="F264" s="120"/>
    </row>
    <row r="265" spans="1:6" x14ac:dyDescent="0.25">
      <c r="A265" s="105" t="s">
        <v>519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520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134</v>
      </c>
      <c r="C283" s="107" t="e">
        <f>'PRIMA NOTA'!#REF!</f>
        <v>#REF!</v>
      </c>
      <c r="F283" s="120"/>
    </row>
    <row r="284" spans="1:6" x14ac:dyDescent="0.25">
      <c r="A284" s="105" t="s">
        <v>135</v>
      </c>
      <c r="C284" s="107" t="e">
        <f>'PRIMA NOTA'!#REF!</f>
        <v>#REF!</v>
      </c>
      <c r="F284" s="120"/>
    </row>
    <row r="285" spans="1:6" x14ac:dyDescent="0.25">
      <c r="A285" s="105" t="s">
        <v>137</v>
      </c>
      <c r="C285" s="107" t="e">
        <f>'PRIMA NOTA'!#REF!</f>
        <v>#REF!</v>
      </c>
      <c r="F285" s="120"/>
    </row>
    <row r="286" spans="1:6" x14ac:dyDescent="0.25">
      <c r="A286" s="105" t="s">
        <v>521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522</v>
      </c>
      <c r="B303" s="110"/>
      <c r="C303" s="115" t="e">
        <f>C276-C288</f>
        <v>#REF!</v>
      </c>
      <c r="D303" s="110"/>
      <c r="E303" s="110"/>
      <c r="F303" s="121" t="s">
        <v>523</v>
      </c>
    </row>
    <row r="305" spans="1:6" ht="13.8" customHeight="1" thickBot="1" x14ac:dyDescent="0.3"/>
    <row r="306" spans="1:6" ht="13.8" customHeight="1" thickBot="1" x14ac:dyDescent="0.3">
      <c r="A306" s="111" t="s">
        <v>524</v>
      </c>
      <c r="B306" s="112"/>
      <c r="C306" s="114" t="e">
        <f>'PRIMA NOTA'!#REF!</f>
        <v>#REF!</v>
      </c>
      <c r="D306" s="113"/>
      <c r="E306" s="113"/>
      <c r="F306" s="118" t="s">
        <v>511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512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513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514</v>
      </c>
      <c r="C314" s="104" t="e">
        <f>'PRIMA NOTA'!#REF!</f>
        <v>#REF!</v>
      </c>
      <c r="F314" s="120"/>
    </row>
    <row r="315" spans="1:6" x14ac:dyDescent="0.25">
      <c r="A315" s="105" t="s">
        <v>525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515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516</v>
      </c>
      <c r="C323" s="104" t="e">
        <f>'PRIMA NOTA'!#REF!</f>
        <v>#REF!</v>
      </c>
      <c r="F323" s="120"/>
    </row>
    <row r="324" spans="1:6" x14ac:dyDescent="0.25">
      <c r="A324" s="105" t="s">
        <v>517</v>
      </c>
      <c r="C324" s="104" t="e">
        <f>'PRIMA NOTA'!#REF!</f>
        <v>#REF!</v>
      </c>
      <c r="F324" s="120"/>
    </row>
    <row r="325" spans="1:6" x14ac:dyDescent="0.25">
      <c r="A325" s="105" t="s">
        <v>518</v>
      </c>
      <c r="C325" s="104" t="e">
        <f>'PRIMA NOTA'!#REF!</f>
        <v>#REF!</v>
      </c>
      <c r="F325" s="120"/>
    </row>
    <row r="326" spans="1:6" x14ac:dyDescent="0.25">
      <c r="A326" s="105" t="s">
        <v>519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520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134</v>
      </c>
      <c r="C344" s="107" t="e">
        <f>'PRIMA NOTA'!#REF!</f>
        <v>#REF!</v>
      </c>
      <c r="F344" s="120"/>
    </row>
    <row r="345" spans="1:6" x14ac:dyDescent="0.25">
      <c r="A345" s="105" t="s">
        <v>135</v>
      </c>
      <c r="C345" s="107" t="e">
        <f>'PRIMA NOTA'!#REF!</f>
        <v>#REF!</v>
      </c>
      <c r="F345" s="120"/>
    </row>
    <row r="346" spans="1:6" x14ac:dyDescent="0.25">
      <c r="A346" s="105" t="s">
        <v>137</v>
      </c>
      <c r="C346" s="107" t="e">
        <f>'PRIMA NOTA'!#REF!</f>
        <v>#REF!</v>
      </c>
      <c r="F346" s="120"/>
    </row>
    <row r="347" spans="1:6" x14ac:dyDescent="0.25">
      <c r="A347" s="105" t="s">
        <v>521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522</v>
      </c>
      <c r="B364" s="110"/>
      <c r="C364" s="115" t="e">
        <f>C337-C349</f>
        <v>#REF!</v>
      </c>
      <c r="D364" s="110"/>
      <c r="E364" s="110"/>
      <c r="F364" s="121" t="s">
        <v>523</v>
      </c>
    </row>
    <row r="366" spans="1:6" ht="13.8" customHeight="1" thickBot="1" x14ac:dyDescent="0.3"/>
    <row r="367" spans="1:6" ht="13.8" customHeight="1" thickBot="1" x14ac:dyDescent="0.3">
      <c r="A367" s="111" t="s">
        <v>524</v>
      </c>
      <c r="B367" s="112"/>
      <c r="C367" s="114" t="e">
        <f>'PRIMA NOTA'!#REF!</f>
        <v>#REF!</v>
      </c>
      <c r="D367" s="113"/>
      <c r="E367" s="113"/>
      <c r="F367" s="118" t="s">
        <v>511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512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513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514</v>
      </c>
      <c r="C375" s="104" t="e">
        <f>'PRIMA NOTA'!#REF!</f>
        <v>#REF!</v>
      </c>
      <c r="F375" s="120"/>
    </row>
    <row r="376" spans="1:6" x14ac:dyDescent="0.25">
      <c r="A376" s="105" t="s">
        <v>525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515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516</v>
      </c>
      <c r="C384" s="104" t="e">
        <f>'PRIMA NOTA'!#REF!</f>
        <v>#REF!</v>
      </c>
      <c r="F384" s="120"/>
    </row>
    <row r="385" spans="1:6" x14ac:dyDescent="0.25">
      <c r="A385" s="105" t="s">
        <v>517</v>
      </c>
      <c r="C385" s="104" t="e">
        <f>'PRIMA NOTA'!#REF!</f>
        <v>#REF!</v>
      </c>
      <c r="F385" s="120"/>
    </row>
    <row r="386" spans="1:6" x14ac:dyDescent="0.25">
      <c r="A386" s="105" t="s">
        <v>518</v>
      </c>
      <c r="C386" s="104" t="e">
        <f>'PRIMA NOTA'!#REF!</f>
        <v>#REF!</v>
      </c>
      <c r="F386" s="120"/>
    </row>
    <row r="387" spans="1:6" x14ac:dyDescent="0.25">
      <c r="A387" s="105" t="s">
        <v>519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520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134</v>
      </c>
      <c r="C405" s="107" t="e">
        <f>'PRIMA NOTA'!#REF!</f>
        <v>#REF!</v>
      </c>
      <c r="F405" s="120"/>
    </row>
    <row r="406" spans="1:6" x14ac:dyDescent="0.25">
      <c r="A406" s="105" t="s">
        <v>135</v>
      </c>
      <c r="C406" s="107" t="e">
        <f>'PRIMA NOTA'!#REF!</f>
        <v>#REF!</v>
      </c>
      <c r="F406" s="120"/>
    </row>
    <row r="407" spans="1:6" x14ac:dyDescent="0.25">
      <c r="A407" s="105" t="s">
        <v>137</v>
      </c>
      <c r="C407" s="107" t="e">
        <f>'PRIMA NOTA'!#REF!</f>
        <v>#REF!</v>
      </c>
      <c r="F407" s="120"/>
    </row>
    <row r="408" spans="1:6" x14ac:dyDescent="0.25">
      <c r="A408" s="105" t="s">
        <v>521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522</v>
      </c>
      <c r="B425" s="110"/>
      <c r="C425" s="115" t="e">
        <f>C398-C410</f>
        <v>#REF!</v>
      </c>
      <c r="D425" s="110"/>
      <c r="E425" s="110"/>
      <c r="F425" s="121" t="s">
        <v>523</v>
      </c>
    </row>
    <row r="427" spans="1:6" ht="13.8" customHeight="1" thickBot="1" x14ac:dyDescent="0.3"/>
    <row r="428" spans="1:6" ht="13.8" customHeight="1" thickBot="1" x14ac:dyDescent="0.3">
      <c r="A428" s="111" t="s">
        <v>524</v>
      </c>
      <c r="B428" s="112"/>
      <c r="C428" s="114" t="e">
        <f>'PRIMA NOTA'!#REF!</f>
        <v>#REF!</v>
      </c>
      <c r="D428" s="113"/>
      <c r="E428" s="113"/>
      <c r="F428" s="118" t="s">
        <v>511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512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513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514</v>
      </c>
      <c r="C436" s="104" t="e">
        <f>'PRIMA NOTA'!#REF!</f>
        <v>#REF!</v>
      </c>
      <c r="F436" s="120"/>
    </row>
    <row r="437" spans="1:6" x14ac:dyDescent="0.25">
      <c r="A437" s="105" t="s">
        <v>525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515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516</v>
      </c>
      <c r="C445" s="104" t="e">
        <f>'PRIMA NOTA'!#REF!</f>
        <v>#REF!</v>
      </c>
      <c r="F445" s="120"/>
    </row>
    <row r="446" spans="1:6" x14ac:dyDescent="0.25">
      <c r="A446" s="105" t="s">
        <v>517</v>
      </c>
      <c r="C446" s="104" t="e">
        <f>'PRIMA NOTA'!#REF!</f>
        <v>#REF!</v>
      </c>
      <c r="F446" s="120"/>
    </row>
    <row r="447" spans="1:6" x14ac:dyDescent="0.25">
      <c r="A447" s="105" t="s">
        <v>518</v>
      </c>
      <c r="C447" s="104" t="e">
        <f>'PRIMA NOTA'!#REF!</f>
        <v>#REF!</v>
      </c>
      <c r="F447" s="120"/>
    </row>
    <row r="448" spans="1:6" x14ac:dyDescent="0.25">
      <c r="A448" s="105" t="s">
        <v>519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520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134</v>
      </c>
      <c r="C466" s="107" t="e">
        <f>'PRIMA NOTA'!#REF!</f>
        <v>#REF!</v>
      </c>
      <c r="F466" s="120"/>
    </row>
    <row r="467" spans="1:6" x14ac:dyDescent="0.25">
      <c r="A467" s="105" t="s">
        <v>135</v>
      </c>
      <c r="C467" s="107" t="e">
        <f>'PRIMA NOTA'!#REF!</f>
        <v>#REF!</v>
      </c>
      <c r="F467" s="120"/>
    </row>
    <row r="468" spans="1:6" x14ac:dyDescent="0.25">
      <c r="A468" s="105" t="s">
        <v>137</v>
      </c>
      <c r="C468" s="107" t="e">
        <f>'PRIMA NOTA'!#REF!</f>
        <v>#REF!</v>
      </c>
      <c r="F468" s="120"/>
    </row>
    <row r="469" spans="1:6" x14ac:dyDescent="0.25">
      <c r="A469" s="105" t="s">
        <v>521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522</v>
      </c>
      <c r="B486" s="110"/>
      <c r="C486" s="115" t="e">
        <f>C459-C471</f>
        <v>#REF!</v>
      </c>
      <c r="D486" s="110"/>
      <c r="E486" s="110"/>
      <c r="F486" s="121" t="s">
        <v>523</v>
      </c>
    </row>
    <row r="488" spans="1:6" ht="13.8" customHeight="1" thickBot="1" x14ac:dyDescent="0.3"/>
    <row r="489" spans="1:6" ht="13.8" customHeight="1" thickBot="1" x14ac:dyDescent="0.3">
      <c r="A489" s="111" t="s">
        <v>524</v>
      </c>
      <c r="B489" s="112"/>
      <c r="C489" s="114" t="e">
        <f>'PRIMA NOTA'!#REF!</f>
        <v>#REF!</v>
      </c>
      <c r="D489" s="113"/>
      <c r="E489" s="113"/>
      <c r="F489" s="118" t="s">
        <v>511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512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513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514</v>
      </c>
      <c r="C497" s="104" t="e">
        <f>'PRIMA NOTA'!#REF!</f>
        <v>#REF!</v>
      </c>
      <c r="F497" s="120"/>
    </row>
    <row r="498" spans="1:6" x14ac:dyDescent="0.25">
      <c r="A498" s="105" t="s">
        <v>525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515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516</v>
      </c>
      <c r="C506" s="104" t="e">
        <f>'PRIMA NOTA'!#REF!</f>
        <v>#REF!</v>
      </c>
      <c r="F506" s="120"/>
    </row>
    <row r="507" spans="1:6" x14ac:dyDescent="0.25">
      <c r="A507" s="105" t="s">
        <v>517</v>
      </c>
      <c r="C507" s="104" t="e">
        <f>'PRIMA NOTA'!#REF!</f>
        <v>#REF!</v>
      </c>
      <c r="F507" s="120"/>
    </row>
    <row r="508" spans="1:6" x14ac:dyDescent="0.25">
      <c r="A508" s="105" t="s">
        <v>518</v>
      </c>
      <c r="C508" s="104" t="e">
        <f>'PRIMA NOTA'!#REF!</f>
        <v>#REF!</v>
      </c>
      <c r="F508" s="120"/>
    </row>
    <row r="509" spans="1:6" x14ac:dyDescent="0.25">
      <c r="A509" s="105" t="s">
        <v>519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520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134</v>
      </c>
      <c r="C527" s="107" t="e">
        <f>'PRIMA NOTA'!#REF!</f>
        <v>#REF!</v>
      </c>
      <c r="F527" s="120"/>
    </row>
    <row r="528" spans="1:6" x14ac:dyDescent="0.25">
      <c r="A528" s="105" t="s">
        <v>135</v>
      </c>
      <c r="C528" s="107" t="e">
        <f>'PRIMA NOTA'!#REF!</f>
        <v>#REF!</v>
      </c>
      <c r="F528" s="120"/>
    </row>
    <row r="529" spans="1:6" x14ac:dyDescent="0.25">
      <c r="A529" s="105" t="s">
        <v>137</v>
      </c>
      <c r="C529" s="107" t="e">
        <f>'PRIMA NOTA'!#REF!</f>
        <v>#REF!</v>
      </c>
      <c r="F529" s="120"/>
    </row>
    <row r="530" spans="1:6" x14ac:dyDescent="0.25">
      <c r="A530" s="105" t="s">
        <v>521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522</v>
      </c>
      <c r="B547" s="110"/>
      <c r="C547" s="115" t="e">
        <f>C520-C532</f>
        <v>#REF!</v>
      </c>
      <c r="D547" s="110"/>
      <c r="E547" s="110"/>
      <c r="F547" s="121" t="s">
        <v>523</v>
      </c>
    </row>
    <row r="549" spans="1:6" ht="13.8" customHeight="1" thickBot="1" x14ac:dyDescent="0.3"/>
    <row r="550" spans="1:6" ht="13.8" customHeight="1" thickBot="1" x14ac:dyDescent="0.3">
      <c r="A550" s="111" t="s">
        <v>524</v>
      </c>
      <c r="B550" s="112"/>
      <c r="C550" s="114" t="e">
        <f>'PRIMA NOTA'!#REF!</f>
        <v>#REF!</v>
      </c>
      <c r="D550" s="113"/>
      <c r="E550" s="113"/>
      <c r="F550" s="118" t="s">
        <v>511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512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513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514</v>
      </c>
      <c r="C558" s="104" t="e">
        <f>'PRIMA NOTA'!#REF!</f>
        <v>#REF!</v>
      </c>
      <c r="F558" s="120"/>
    </row>
    <row r="559" spans="1:6" x14ac:dyDescent="0.25">
      <c r="A559" s="105" t="s">
        <v>525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515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516</v>
      </c>
      <c r="C567" s="104" t="e">
        <f>'PRIMA NOTA'!#REF!</f>
        <v>#REF!</v>
      </c>
      <c r="F567" s="120"/>
    </row>
    <row r="568" spans="1:6" x14ac:dyDescent="0.25">
      <c r="A568" s="105" t="s">
        <v>517</v>
      </c>
      <c r="C568" s="104" t="e">
        <f>'PRIMA NOTA'!#REF!</f>
        <v>#REF!</v>
      </c>
      <c r="F568" s="120"/>
    </row>
    <row r="569" spans="1:6" x14ac:dyDescent="0.25">
      <c r="A569" s="105" t="s">
        <v>518</v>
      </c>
      <c r="C569" s="104" t="e">
        <f>'PRIMA NOTA'!#REF!</f>
        <v>#REF!</v>
      </c>
      <c r="F569" s="120"/>
    </row>
    <row r="570" spans="1:6" x14ac:dyDescent="0.25">
      <c r="A570" s="105" t="s">
        <v>519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520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134</v>
      </c>
      <c r="C588" s="107" t="e">
        <f>'PRIMA NOTA'!#REF!</f>
        <v>#REF!</v>
      </c>
      <c r="F588" s="120"/>
    </row>
    <row r="589" spans="1:6" x14ac:dyDescent="0.25">
      <c r="A589" s="105" t="s">
        <v>135</v>
      </c>
      <c r="C589" s="107" t="e">
        <f>'PRIMA NOTA'!#REF!</f>
        <v>#REF!</v>
      </c>
      <c r="F589" s="120"/>
    </row>
    <row r="590" spans="1:6" x14ac:dyDescent="0.25">
      <c r="A590" s="105" t="s">
        <v>137</v>
      </c>
      <c r="C590" s="107" t="e">
        <f>'PRIMA NOTA'!#REF!</f>
        <v>#REF!</v>
      </c>
      <c r="F590" s="120"/>
    </row>
    <row r="591" spans="1:6" x14ac:dyDescent="0.25">
      <c r="A591" s="105" t="s">
        <v>521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522</v>
      </c>
      <c r="B608" s="110"/>
      <c r="C608" s="115" t="e">
        <f>C581-C593</f>
        <v>#REF!</v>
      </c>
      <c r="D608" s="110"/>
      <c r="E608" s="110"/>
      <c r="F608" s="121" t="s">
        <v>523</v>
      </c>
    </row>
    <row r="610" spans="1:6" ht="13.8" customHeight="1" thickBot="1" x14ac:dyDescent="0.3"/>
    <row r="611" spans="1:6" ht="13.8" customHeight="1" thickBot="1" x14ac:dyDescent="0.3">
      <c r="A611" s="111" t="s">
        <v>524</v>
      </c>
      <c r="B611" s="112"/>
      <c r="C611" s="114" t="e">
        <f>'PRIMA NOTA'!#REF!</f>
        <v>#REF!</v>
      </c>
      <c r="D611" s="113"/>
      <c r="E611" s="113"/>
      <c r="F611" s="118" t="s">
        <v>511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512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513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514</v>
      </c>
      <c r="C619" s="104" t="e">
        <f>'PRIMA NOTA'!#REF!</f>
        <v>#REF!</v>
      </c>
      <c r="F619" s="120"/>
    </row>
    <row r="620" spans="1:6" x14ac:dyDescent="0.25">
      <c r="A620" s="105" t="s">
        <v>525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515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516</v>
      </c>
      <c r="C628" s="104" t="e">
        <f>'PRIMA NOTA'!#REF!</f>
        <v>#REF!</v>
      </c>
      <c r="F628" s="120"/>
    </row>
    <row r="629" spans="1:6" x14ac:dyDescent="0.25">
      <c r="A629" s="105" t="s">
        <v>517</v>
      </c>
      <c r="C629" s="104" t="e">
        <f>'PRIMA NOTA'!#REF!</f>
        <v>#REF!</v>
      </c>
      <c r="F629" s="120"/>
    </row>
    <row r="630" spans="1:6" x14ac:dyDescent="0.25">
      <c r="A630" s="105" t="s">
        <v>518</v>
      </c>
      <c r="C630" s="104" t="e">
        <f>'PRIMA NOTA'!#REF!</f>
        <v>#REF!</v>
      </c>
      <c r="F630" s="120"/>
    </row>
    <row r="631" spans="1:6" x14ac:dyDescent="0.25">
      <c r="A631" s="105" t="s">
        <v>519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520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134</v>
      </c>
      <c r="C649" s="107" t="e">
        <f>'PRIMA NOTA'!#REF!</f>
        <v>#REF!</v>
      </c>
      <c r="F649" s="120"/>
    </row>
    <row r="650" spans="1:6" x14ac:dyDescent="0.25">
      <c r="A650" s="105" t="s">
        <v>135</v>
      </c>
      <c r="C650" s="107" t="e">
        <f>'PRIMA NOTA'!#REF!</f>
        <v>#REF!</v>
      </c>
      <c r="F650" s="120"/>
    </row>
    <row r="651" spans="1:6" x14ac:dyDescent="0.25">
      <c r="A651" s="105" t="s">
        <v>137</v>
      </c>
      <c r="C651" s="107" t="e">
        <f>'PRIMA NOTA'!#REF!</f>
        <v>#REF!</v>
      </c>
      <c r="F651" s="120"/>
    </row>
    <row r="652" spans="1:6" x14ac:dyDescent="0.25">
      <c r="A652" s="105" t="s">
        <v>521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522</v>
      </c>
      <c r="B669" s="110"/>
      <c r="C669" s="115" t="e">
        <f>C642-C654</f>
        <v>#REF!</v>
      </c>
      <c r="D669" s="110"/>
      <c r="E669" s="110"/>
      <c r="F669" s="121" t="s">
        <v>523</v>
      </c>
    </row>
    <row r="671" spans="1:6" ht="13.8" customHeight="1" thickBot="1" x14ac:dyDescent="0.3"/>
    <row r="672" spans="1:6" ht="13.8" customHeight="1" thickBot="1" x14ac:dyDescent="0.3">
      <c r="A672" s="111" t="s">
        <v>524</v>
      </c>
      <c r="B672" s="112"/>
      <c r="C672" s="114" t="e">
        <f>'PRIMA NOTA'!#REF!</f>
        <v>#REF!</v>
      </c>
      <c r="D672" s="113"/>
      <c r="E672" s="113"/>
      <c r="F672" s="118" t="s">
        <v>511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512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513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514</v>
      </c>
      <c r="C680" s="104" t="e">
        <f>'PRIMA NOTA'!#REF!</f>
        <v>#REF!</v>
      </c>
      <c r="F680" s="120"/>
    </row>
    <row r="681" spans="1:6" x14ac:dyDescent="0.25">
      <c r="A681" s="105" t="s">
        <v>525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515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516</v>
      </c>
      <c r="C689" s="104" t="e">
        <f>'PRIMA NOTA'!#REF!</f>
        <v>#REF!</v>
      </c>
      <c r="F689" s="120"/>
    </row>
    <row r="690" spans="1:6" x14ac:dyDescent="0.25">
      <c r="A690" s="105" t="s">
        <v>517</v>
      </c>
      <c r="C690" s="104" t="e">
        <f>'PRIMA NOTA'!#REF!</f>
        <v>#REF!</v>
      </c>
      <c r="F690" s="120"/>
    </row>
    <row r="691" spans="1:6" x14ac:dyDescent="0.25">
      <c r="A691" s="105" t="s">
        <v>518</v>
      </c>
      <c r="C691" s="104" t="e">
        <f>'PRIMA NOTA'!#REF!</f>
        <v>#REF!</v>
      </c>
      <c r="F691" s="120"/>
    </row>
    <row r="692" spans="1:6" x14ac:dyDescent="0.25">
      <c r="A692" s="105" t="s">
        <v>519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520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134</v>
      </c>
      <c r="C710" s="107" t="e">
        <f>'PRIMA NOTA'!#REF!</f>
        <v>#REF!</v>
      </c>
      <c r="F710" s="120"/>
    </row>
    <row r="711" spans="1:6" x14ac:dyDescent="0.25">
      <c r="A711" s="105" t="s">
        <v>135</v>
      </c>
      <c r="C711" s="107" t="e">
        <f>'PRIMA NOTA'!#REF!</f>
        <v>#REF!</v>
      </c>
      <c r="F711" s="120"/>
    </row>
    <row r="712" spans="1:6" x14ac:dyDescent="0.25">
      <c r="A712" s="105" t="s">
        <v>137</v>
      </c>
      <c r="C712" s="107" t="e">
        <f>'PRIMA NOTA'!#REF!</f>
        <v>#REF!</v>
      </c>
      <c r="F712" s="120"/>
    </row>
    <row r="713" spans="1:6" x14ac:dyDescent="0.25">
      <c r="A713" s="105" t="s">
        <v>521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522</v>
      </c>
      <c r="B730" s="110"/>
      <c r="C730" s="115" t="e">
        <f>C703-C715</f>
        <v>#REF!</v>
      </c>
      <c r="D730" s="110"/>
      <c r="E730" s="110"/>
      <c r="F730" s="121" t="s">
        <v>523</v>
      </c>
    </row>
    <row r="732" spans="1:6" ht="13.8" customHeight="1" thickBot="1" x14ac:dyDescent="0.3"/>
    <row r="733" spans="1:6" ht="13.8" customHeight="1" thickBot="1" x14ac:dyDescent="0.3">
      <c r="A733" s="111" t="s">
        <v>524</v>
      </c>
      <c r="B733" s="112"/>
      <c r="C733" s="114" t="e">
        <f>'PRIMA NOTA'!#REF!</f>
        <v>#REF!</v>
      </c>
      <c r="D733" s="113"/>
      <c r="E733" s="113"/>
      <c r="F733" s="118" t="s">
        <v>511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512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513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514</v>
      </c>
      <c r="C741" s="104" t="e">
        <f>'PRIMA NOTA'!#REF!</f>
        <v>#REF!</v>
      </c>
      <c r="F741" s="120"/>
    </row>
    <row r="742" spans="1:6" x14ac:dyDescent="0.25">
      <c r="A742" s="105" t="s">
        <v>525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515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516</v>
      </c>
      <c r="C750" s="104" t="e">
        <f>'PRIMA NOTA'!#REF!</f>
        <v>#REF!</v>
      </c>
      <c r="F750" s="120"/>
    </row>
    <row r="751" spans="1:6" x14ac:dyDescent="0.25">
      <c r="A751" s="105" t="s">
        <v>517</v>
      </c>
      <c r="C751" s="104" t="e">
        <f>'PRIMA NOTA'!#REF!</f>
        <v>#REF!</v>
      </c>
      <c r="F751" s="120"/>
    </row>
    <row r="752" spans="1:6" x14ac:dyDescent="0.25">
      <c r="A752" s="105" t="s">
        <v>518</v>
      </c>
      <c r="C752" s="104" t="e">
        <f>'PRIMA NOTA'!#REF!</f>
        <v>#REF!</v>
      </c>
      <c r="F752" s="120"/>
    </row>
    <row r="753" spans="1:6" x14ac:dyDescent="0.25">
      <c r="A753" s="105" t="s">
        <v>519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520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134</v>
      </c>
      <c r="C771" s="107" t="e">
        <f>'PRIMA NOTA'!#REF!</f>
        <v>#REF!</v>
      </c>
      <c r="F771" s="120"/>
    </row>
    <row r="772" spans="1:6" x14ac:dyDescent="0.25">
      <c r="A772" s="105" t="s">
        <v>135</v>
      </c>
      <c r="C772" s="107" t="e">
        <f>'PRIMA NOTA'!#REF!</f>
        <v>#REF!</v>
      </c>
      <c r="F772" s="120"/>
    </row>
    <row r="773" spans="1:6" x14ac:dyDescent="0.25">
      <c r="A773" s="105" t="s">
        <v>137</v>
      </c>
      <c r="C773" s="107" t="e">
        <f>'PRIMA NOTA'!#REF!</f>
        <v>#REF!</v>
      </c>
      <c r="F773" s="120"/>
    </row>
    <row r="774" spans="1:6" x14ac:dyDescent="0.25">
      <c r="A774" s="105" t="s">
        <v>521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522</v>
      </c>
      <c r="B791" s="110"/>
      <c r="C791" s="115" t="e">
        <f>C764-C776</f>
        <v>#REF!</v>
      </c>
      <c r="D791" s="110"/>
      <c r="E791" s="110"/>
      <c r="F791" s="121" t="s">
        <v>523</v>
      </c>
    </row>
    <row r="793" spans="1:6" ht="13.8" customHeight="1" thickBot="1" x14ac:dyDescent="0.3"/>
    <row r="794" spans="1:6" ht="13.8" customHeight="1" thickBot="1" x14ac:dyDescent="0.3">
      <c r="A794" s="111" t="s">
        <v>524</v>
      </c>
      <c r="B794" s="112"/>
      <c r="C794" s="114" t="e">
        <f>'PRIMA NOTA'!#REF!</f>
        <v>#REF!</v>
      </c>
      <c r="D794" s="113"/>
      <c r="E794" s="113"/>
      <c r="F794" s="118" t="s">
        <v>511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512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513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514</v>
      </c>
      <c r="C802" s="104" t="e">
        <f>'PRIMA NOTA'!#REF!</f>
        <v>#REF!</v>
      </c>
      <c r="F802" s="120"/>
    </row>
    <row r="803" spans="1:6" x14ac:dyDescent="0.25">
      <c r="A803" s="105" t="s">
        <v>525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515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516</v>
      </c>
      <c r="C811" s="104" t="e">
        <f>'PRIMA NOTA'!#REF!</f>
        <v>#REF!</v>
      </c>
      <c r="F811" s="120"/>
    </row>
    <row r="812" spans="1:6" x14ac:dyDescent="0.25">
      <c r="A812" s="105" t="s">
        <v>517</v>
      </c>
      <c r="C812" s="104" t="e">
        <f>'PRIMA NOTA'!#REF!</f>
        <v>#REF!</v>
      </c>
      <c r="F812" s="120"/>
    </row>
    <row r="813" spans="1:6" x14ac:dyDescent="0.25">
      <c r="A813" s="105" t="s">
        <v>518</v>
      </c>
      <c r="C813" s="104" t="e">
        <f>'PRIMA NOTA'!#REF!</f>
        <v>#REF!</v>
      </c>
      <c r="F813" s="120"/>
    </row>
    <row r="814" spans="1:6" x14ac:dyDescent="0.25">
      <c r="A814" s="105" t="s">
        <v>519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520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134</v>
      </c>
      <c r="C832" s="107" t="e">
        <f>'PRIMA NOTA'!#REF!</f>
        <v>#REF!</v>
      </c>
      <c r="F832" s="120"/>
    </row>
    <row r="833" spans="1:6" x14ac:dyDescent="0.25">
      <c r="A833" s="105" t="s">
        <v>135</v>
      </c>
      <c r="C833" s="107" t="e">
        <f>'PRIMA NOTA'!#REF!</f>
        <v>#REF!</v>
      </c>
      <c r="F833" s="120"/>
    </row>
    <row r="834" spans="1:6" x14ac:dyDescent="0.25">
      <c r="A834" s="105" t="s">
        <v>137</v>
      </c>
      <c r="C834" s="107" t="e">
        <f>'PRIMA NOTA'!#REF!</f>
        <v>#REF!</v>
      </c>
      <c r="F834" s="120"/>
    </row>
    <row r="835" spans="1:6" x14ac:dyDescent="0.25">
      <c r="A835" s="105" t="s">
        <v>521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522</v>
      </c>
      <c r="B852" s="110"/>
      <c r="C852" s="115" t="e">
        <f>C825-C837</f>
        <v>#REF!</v>
      </c>
      <c r="D852" s="110"/>
      <c r="E852" s="110"/>
      <c r="F852" s="121" t="s">
        <v>523</v>
      </c>
    </row>
    <row r="854" spans="1:6" ht="13.8" customHeight="1" thickBot="1" x14ac:dyDescent="0.3"/>
    <row r="855" spans="1:6" ht="13.8" customHeight="1" thickBot="1" x14ac:dyDescent="0.3">
      <c r="A855" s="111" t="s">
        <v>524</v>
      </c>
      <c r="B855" s="112"/>
      <c r="C855" s="114" t="e">
        <f>'PRIMA NOTA'!#REF!</f>
        <v>#REF!</v>
      </c>
      <c r="D855" s="113"/>
      <c r="E855" s="113"/>
      <c r="F855" s="118" t="s">
        <v>511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512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513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514</v>
      </c>
      <c r="C863" s="104" t="e">
        <f>'PRIMA NOTA'!#REF!</f>
        <v>#REF!</v>
      </c>
      <c r="F863" s="120"/>
    </row>
    <row r="864" spans="1:6" x14ac:dyDescent="0.25">
      <c r="A864" s="105" t="s">
        <v>525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515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516</v>
      </c>
      <c r="C872" s="104" t="e">
        <f>'PRIMA NOTA'!#REF!</f>
        <v>#REF!</v>
      </c>
      <c r="F872" s="120"/>
    </row>
    <row r="873" spans="1:6" x14ac:dyDescent="0.25">
      <c r="A873" s="105" t="s">
        <v>517</v>
      </c>
      <c r="C873" s="104" t="e">
        <f>'PRIMA NOTA'!#REF!</f>
        <v>#REF!</v>
      </c>
      <c r="F873" s="120"/>
    </row>
    <row r="874" spans="1:6" x14ac:dyDescent="0.25">
      <c r="A874" s="105" t="s">
        <v>518</v>
      </c>
      <c r="C874" s="104" t="e">
        <f>'PRIMA NOTA'!#REF!</f>
        <v>#REF!</v>
      </c>
      <c r="F874" s="120"/>
    </row>
    <row r="875" spans="1:6" x14ac:dyDescent="0.25">
      <c r="A875" s="105" t="s">
        <v>519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520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134</v>
      </c>
      <c r="C893" s="107" t="e">
        <f>'PRIMA NOTA'!#REF!</f>
        <v>#REF!</v>
      </c>
      <c r="F893" s="120"/>
    </row>
    <row r="894" spans="1:6" x14ac:dyDescent="0.25">
      <c r="A894" s="105" t="s">
        <v>135</v>
      </c>
      <c r="C894" s="107" t="e">
        <f>'PRIMA NOTA'!#REF!</f>
        <v>#REF!</v>
      </c>
      <c r="F894" s="120"/>
    </row>
    <row r="895" spans="1:6" x14ac:dyDescent="0.25">
      <c r="A895" s="105" t="s">
        <v>137</v>
      </c>
      <c r="C895" s="107" t="e">
        <f>'PRIMA NOTA'!#REF!</f>
        <v>#REF!</v>
      </c>
      <c r="F895" s="120"/>
    </row>
    <row r="896" spans="1:6" x14ac:dyDescent="0.25">
      <c r="A896" s="105" t="s">
        <v>521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522</v>
      </c>
      <c r="B913" s="110"/>
      <c r="C913" s="115" t="e">
        <f>C886-C898</f>
        <v>#REF!</v>
      </c>
      <c r="D913" s="110"/>
      <c r="E913" s="110"/>
      <c r="F913" s="121" t="s">
        <v>523</v>
      </c>
    </row>
    <row r="915" spans="1:6" ht="13.8" customHeight="1" thickBot="1" x14ac:dyDescent="0.3"/>
    <row r="916" spans="1:6" ht="13.8" customHeight="1" thickBot="1" x14ac:dyDescent="0.3">
      <c r="A916" s="111" t="s">
        <v>524</v>
      </c>
      <c r="B916" s="112"/>
      <c r="C916" s="114" t="e">
        <f>'PRIMA NOTA'!#REF!</f>
        <v>#REF!</v>
      </c>
      <c r="D916" s="113"/>
      <c r="E916" s="113"/>
      <c r="F916" s="118" t="s">
        <v>511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512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513</v>
      </c>
      <c r="C923" s="107" t="e">
        <f>'PRIMA NOTA'!#REF!</f>
        <v>#REF!</v>
      </c>
      <c r="F923" s="120"/>
    </row>
    <row r="924" spans="1:6" x14ac:dyDescent="0.25">
      <c r="A924" s="108" t="s">
        <v>514</v>
      </c>
      <c r="C924" s="104" t="e">
        <f>'PRIMA NOTA'!#REF!</f>
        <v>#REF!</v>
      </c>
      <c r="F924" s="120"/>
    </row>
    <row r="925" spans="1:6" x14ac:dyDescent="0.25">
      <c r="A925" s="105" t="s">
        <v>525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515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235</v>
      </c>
      <c r="F932" s="120"/>
    </row>
    <row r="933" spans="1:6" x14ac:dyDescent="0.25">
      <c r="A933" s="105" t="s">
        <v>516</v>
      </c>
      <c r="C933" s="104" t="e">
        <f>'PRIMA NOTA'!#REF!</f>
        <v>#REF!</v>
      </c>
      <c r="E933" t="s">
        <v>235</v>
      </c>
      <c r="F933" s="120"/>
    </row>
    <row r="934" spans="1:6" x14ac:dyDescent="0.25">
      <c r="A934" s="105" t="s">
        <v>517</v>
      </c>
      <c r="C934" s="104" t="e">
        <f>'PRIMA NOTA'!#REF!</f>
        <v>#REF!</v>
      </c>
      <c r="E934" t="s">
        <v>235</v>
      </c>
      <c r="F934" s="120"/>
    </row>
    <row r="935" spans="1:6" x14ac:dyDescent="0.25">
      <c r="A935" s="105" t="s">
        <v>518</v>
      </c>
      <c r="C935" s="104" t="e">
        <f>'PRIMA NOTA'!#REF!</f>
        <v>#REF!</v>
      </c>
      <c r="E935" t="s">
        <v>235</v>
      </c>
      <c r="F935" s="120"/>
    </row>
    <row r="936" spans="1:6" x14ac:dyDescent="0.25">
      <c r="A936" s="105" t="s">
        <v>519</v>
      </c>
      <c r="C936" s="104" t="e">
        <f>'PRIMA NOTA'!#REF!</f>
        <v>#REF!</v>
      </c>
      <c r="E936" t="s">
        <v>526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527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520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134</v>
      </c>
      <c r="C954" s="107" t="e">
        <f>'PRIMA NOTA'!#REF!</f>
        <v>#REF!</v>
      </c>
      <c r="F954" s="120"/>
    </row>
    <row r="955" spans="1:6" x14ac:dyDescent="0.25">
      <c r="A955" s="105" t="s">
        <v>135</v>
      </c>
      <c r="C955" s="107" t="e">
        <f>'PRIMA NOTA'!#REF!</f>
        <v>#REF!</v>
      </c>
      <c r="F955" s="120"/>
    </row>
    <row r="956" spans="1:6" x14ac:dyDescent="0.25">
      <c r="A956" s="105" t="s">
        <v>137</v>
      </c>
      <c r="C956" s="107" t="e">
        <f>'PRIMA NOTA'!#REF!</f>
        <v>#REF!</v>
      </c>
      <c r="F956" s="120"/>
    </row>
    <row r="957" spans="1:6" x14ac:dyDescent="0.25">
      <c r="A957" s="105" t="s">
        <v>521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522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524</v>
      </c>
      <c r="B977" s="112"/>
      <c r="C977" s="114" t="e">
        <f>'PRIMA NOTA'!#REF!</f>
        <v>#REF!</v>
      </c>
      <c r="D977" s="113"/>
      <c r="E977" s="113"/>
      <c r="F977" s="118" t="s">
        <v>511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512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513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514</v>
      </c>
      <c r="C985" s="104" t="e">
        <f>'PRIMA NOTA'!#REF!</f>
        <v>#REF!</v>
      </c>
      <c r="F985" s="120"/>
    </row>
    <row r="986" spans="1:6" x14ac:dyDescent="0.25">
      <c r="A986" s="105" t="s">
        <v>525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515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516</v>
      </c>
      <c r="C994" s="104" t="e">
        <f>'PRIMA NOTA'!#REF!</f>
        <v>#REF!</v>
      </c>
      <c r="F994" s="120"/>
    </row>
    <row r="995" spans="1:6" x14ac:dyDescent="0.25">
      <c r="A995" s="105" t="s">
        <v>517</v>
      </c>
      <c r="C995" s="104" t="e">
        <f>'PRIMA NOTA'!#REF!</f>
        <v>#REF!</v>
      </c>
      <c r="F995" s="120"/>
    </row>
    <row r="996" spans="1:6" x14ac:dyDescent="0.25">
      <c r="A996" s="105" t="s">
        <v>518</v>
      </c>
      <c r="C996" s="104" t="e">
        <f>'PRIMA NOTA'!#REF!</f>
        <v>#REF!</v>
      </c>
      <c r="F996" s="120"/>
    </row>
    <row r="997" spans="1:6" x14ac:dyDescent="0.25">
      <c r="A997" s="105" t="s">
        <v>519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520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134</v>
      </c>
      <c r="C1015" s="107" t="e">
        <f>'PRIMA NOTA'!#REF!</f>
        <v>#REF!</v>
      </c>
      <c r="F1015" s="120"/>
    </row>
    <row r="1016" spans="1:6" x14ac:dyDescent="0.25">
      <c r="A1016" s="105" t="s">
        <v>135</v>
      </c>
      <c r="C1016" s="107" t="e">
        <f>'PRIMA NOTA'!#REF!</f>
        <v>#REF!</v>
      </c>
      <c r="F1016" s="120"/>
    </row>
    <row r="1017" spans="1:6" x14ac:dyDescent="0.25">
      <c r="A1017" s="105" t="s">
        <v>137</v>
      </c>
      <c r="C1017" s="107" t="e">
        <f>'PRIMA NOTA'!#REF!</f>
        <v>#REF!</v>
      </c>
      <c r="F1017" s="120"/>
    </row>
    <row r="1018" spans="1:6" x14ac:dyDescent="0.25">
      <c r="A1018" s="105" t="s">
        <v>521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522</v>
      </c>
      <c r="B1035" s="110"/>
      <c r="C1035" s="115" t="e">
        <f>C1008-C1020</f>
        <v>#REF!</v>
      </c>
      <c r="D1035" s="110"/>
      <c r="E1035" s="110"/>
      <c r="F1035" s="121" t="s">
        <v>523</v>
      </c>
    </row>
    <row r="1037" spans="1:6" ht="13.8" customHeight="1" thickBot="1" x14ac:dyDescent="0.3"/>
    <row r="1038" spans="1:6" ht="13.8" customHeight="1" thickBot="1" x14ac:dyDescent="0.3">
      <c r="A1038" s="111" t="s">
        <v>524</v>
      </c>
      <c r="B1038" s="112"/>
      <c r="C1038" s="114" t="e">
        <f>'PRIMA NOTA'!#REF!</f>
        <v>#REF!</v>
      </c>
      <c r="D1038" s="113"/>
      <c r="E1038" s="113"/>
      <c r="F1038" s="118" t="s">
        <v>511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512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513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514</v>
      </c>
      <c r="C1046" s="104" t="e">
        <f>'PRIMA NOTA'!#REF!</f>
        <v>#REF!</v>
      </c>
      <c r="F1046" s="120"/>
    </row>
    <row r="1047" spans="1:6" x14ac:dyDescent="0.25">
      <c r="A1047" s="105" t="s">
        <v>525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515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516</v>
      </c>
      <c r="C1055" s="104" t="e">
        <f>'PRIMA NOTA'!#REF!</f>
        <v>#REF!</v>
      </c>
      <c r="F1055" s="120"/>
    </row>
    <row r="1056" spans="1:6" x14ac:dyDescent="0.25">
      <c r="A1056" s="105" t="s">
        <v>517</v>
      </c>
      <c r="C1056" s="104" t="e">
        <f>'PRIMA NOTA'!#REF!</f>
        <v>#REF!</v>
      </c>
      <c r="F1056" s="120"/>
    </row>
    <row r="1057" spans="1:6" x14ac:dyDescent="0.25">
      <c r="A1057" s="105" t="s">
        <v>518</v>
      </c>
      <c r="C1057" s="104" t="e">
        <f>'PRIMA NOTA'!#REF!</f>
        <v>#REF!</v>
      </c>
      <c r="F1057" s="120"/>
    </row>
    <row r="1058" spans="1:6" x14ac:dyDescent="0.25">
      <c r="A1058" s="105" t="s">
        <v>519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520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134</v>
      </c>
      <c r="C1076" s="107" t="e">
        <f>'PRIMA NOTA'!#REF!</f>
        <v>#REF!</v>
      </c>
      <c r="F1076" s="120"/>
    </row>
    <row r="1077" spans="1:6" x14ac:dyDescent="0.25">
      <c r="A1077" s="105" t="s">
        <v>135</v>
      </c>
      <c r="C1077" s="107" t="e">
        <f>'PRIMA NOTA'!#REF!</f>
        <v>#REF!</v>
      </c>
      <c r="F1077" s="120"/>
    </row>
    <row r="1078" spans="1:6" x14ac:dyDescent="0.25">
      <c r="A1078" s="105" t="s">
        <v>137</v>
      </c>
      <c r="C1078" s="107" t="e">
        <f>'PRIMA NOTA'!#REF!</f>
        <v>#REF!</v>
      </c>
      <c r="F1078" s="120"/>
    </row>
    <row r="1079" spans="1:6" x14ac:dyDescent="0.25">
      <c r="A1079" s="105" t="s">
        <v>521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522</v>
      </c>
      <c r="B1096" s="110"/>
      <c r="C1096" s="115" t="e">
        <f>C1069-C1081</f>
        <v>#REF!</v>
      </c>
      <c r="D1096" s="110"/>
      <c r="E1096" s="110"/>
      <c r="F1096" s="121" t="s">
        <v>523</v>
      </c>
    </row>
    <row r="1098" spans="1:6" ht="13.8" customHeight="1" thickBot="1" x14ac:dyDescent="0.3"/>
    <row r="1099" spans="1:6" ht="13.8" customHeight="1" thickBot="1" x14ac:dyDescent="0.3">
      <c r="A1099" s="111" t="s">
        <v>524</v>
      </c>
      <c r="B1099" s="112"/>
      <c r="C1099" s="114" t="e">
        <f>'PRIMA NOTA'!#REF!</f>
        <v>#REF!</v>
      </c>
      <c r="D1099" s="113"/>
      <c r="E1099" s="113"/>
      <c r="F1099" s="118" t="s">
        <v>511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512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513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514</v>
      </c>
      <c r="C1107" s="104" t="e">
        <f>'PRIMA NOTA'!#REF!</f>
        <v>#REF!</v>
      </c>
      <c r="F1107" s="120"/>
    </row>
    <row r="1108" spans="1:6" x14ac:dyDescent="0.25">
      <c r="A1108" s="105" t="s">
        <v>525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515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516</v>
      </c>
      <c r="C1116" s="104" t="e">
        <f>'PRIMA NOTA'!#REF!</f>
        <v>#REF!</v>
      </c>
      <c r="F1116" s="120"/>
    </row>
    <row r="1117" spans="1:6" x14ac:dyDescent="0.25">
      <c r="A1117" s="105" t="s">
        <v>517</v>
      </c>
      <c r="C1117" s="104" t="e">
        <f>'PRIMA NOTA'!#REF!</f>
        <v>#REF!</v>
      </c>
      <c r="F1117" s="120"/>
    </row>
    <row r="1118" spans="1:6" x14ac:dyDescent="0.25">
      <c r="A1118" s="105" t="s">
        <v>518</v>
      </c>
      <c r="C1118" s="104" t="e">
        <f>'PRIMA NOTA'!#REF!</f>
        <v>#REF!</v>
      </c>
      <c r="F1118" s="120"/>
    </row>
    <row r="1119" spans="1:6" x14ac:dyDescent="0.25">
      <c r="A1119" s="105" t="s">
        <v>519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520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134</v>
      </c>
      <c r="C1137" s="107" t="e">
        <f>'PRIMA NOTA'!#REF!</f>
        <v>#REF!</v>
      </c>
      <c r="F1137" s="120"/>
    </row>
    <row r="1138" spans="1:6" x14ac:dyDescent="0.25">
      <c r="A1138" s="105" t="s">
        <v>135</v>
      </c>
      <c r="C1138" s="107" t="e">
        <f>'PRIMA NOTA'!#REF!</f>
        <v>#REF!</v>
      </c>
      <c r="F1138" s="120"/>
    </row>
    <row r="1139" spans="1:6" x14ac:dyDescent="0.25">
      <c r="A1139" s="105" t="s">
        <v>137</v>
      </c>
      <c r="C1139" s="107" t="e">
        <f>'PRIMA NOTA'!#REF!</f>
        <v>#REF!</v>
      </c>
      <c r="F1139" s="120"/>
    </row>
    <row r="1140" spans="1:6" x14ac:dyDescent="0.25">
      <c r="A1140" s="105" t="s">
        <v>521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522</v>
      </c>
      <c r="B1157" s="110"/>
      <c r="C1157" s="115" t="e">
        <f>C1130-C1142</f>
        <v>#REF!</v>
      </c>
      <c r="D1157" s="110"/>
      <c r="E1157" s="110"/>
      <c r="F1157" s="121" t="s">
        <v>523</v>
      </c>
    </row>
    <row r="1159" spans="1:6" ht="13.8" customHeight="1" thickBot="1" x14ac:dyDescent="0.3"/>
    <row r="1160" spans="1:6" ht="13.8" customHeight="1" thickBot="1" x14ac:dyDescent="0.3">
      <c r="A1160" s="111" t="s">
        <v>524</v>
      </c>
      <c r="B1160" s="112"/>
      <c r="C1160" s="114" t="e">
        <f>'PRIMA NOTA'!#REF!</f>
        <v>#REF!</v>
      </c>
      <c r="D1160" s="113"/>
      <c r="E1160" s="113"/>
      <c r="F1160" s="118" t="s">
        <v>511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512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513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514</v>
      </c>
      <c r="C1168" s="104" t="e">
        <f>'PRIMA NOTA'!#REF!</f>
        <v>#REF!</v>
      </c>
      <c r="F1168" s="120"/>
    </row>
    <row r="1169" spans="1:6" x14ac:dyDescent="0.25">
      <c r="A1169" s="105" t="s">
        <v>525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515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516</v>
      </c>
      <c r="C1177" s="104" t="e">
        <f>'PRIMA NOTA'!#REF!</f>
        <v>#REF!</v>
      </c>
      <c r="F1177" s="120"/>
    </row>
    <row r="1178" spans="1:6" x14ac:dyDescent="0.25">
      <c r="A1178" s="105" t="s">
        <v>517</v>
      </c>
      <c r="C1178" s="104" t="e">
        <f>'PRIMA NOTA'!#REF!</f>
        <v>#REF!</v>
      </c>
      <c r="F1178" s="120"/>
    </row>
    <row r="1179" spans="1:6" x14ac:dyDescent="0.25">
      <c r="A1179" s="105" t="s">
        <v>518</v>
      </c>
      <c r="C1179" s="104" t="e">
        <f>'PRIMA NOTA'!#REF!</f>
        <v>#REF!</v>
      </c>
      <c r="F1179" s="120"/>
    </row>
    <row r="1180" spans="1:6" x14ac:dyDescent="0.25">
      <c r="A1180" s="105" t="s">
        <v>519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520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134</v>
      </c>
      <c r="C1198" s="107" t="e">
        <f>'PRIMA NOTA'!#REF!</f>
        <v>#REF!</v>
      </c>
      <c r="F1198" s="120"/>
    </row>
    <row r="1199" spans="1:6" x14ac:dyDescent="0.25">
      <c r="A1199" s="105" t="s">
        <v>135</v>
      </c>
      <c r="C1199" s="107" t="e">
        <f>'PRIMA NOTA'!#REF!</f>
        <v>#REF!</v>
      </c>
      <c r="F1199" s="120"/>
    </row>
    <row r="1200" spans="1:6" x14ac:dyDescent="0.25">
      <c r="A1200" s="105" t="s">
        <v>137</v>
      </c>
      <c r="C1200" s="107" t="e">
        <f>'PRIMA NOTA'!#REF!</f>
        <v>#REF!</v>
      </c>
      <c r="F1200" s="120"/>
    </row>
    <row r="1201" spans="1:6" x14ac:dyDescent="0.25">
      <c r="A1201" s="105" t="s">
        <v>521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522</v>
      </c>
      <c r="B1218" s="110"/>
      <c r="C1218" s="115" t="e">
        <f>C1191-C1203</f>
        <v>#REF!</v>
      </c>
      <c r="D1218" s="110"/>
      <c r="E1218" s="110"/>
      <c r="F1218" s="121" t="s">
        <v>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30"/>
  <sheetViews>
    <sheetView topLeftCell="A3118" zoomScale="85" zoomScaleNormal="85" workbookViewId="0">
      <selection activeCell="A3118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528</v>
      </c>
      <c r="C1" s="125" t="s">
        <v>529</v>
      </c>
      <c r="D1" s="125" t="s">
        <v>530</v>
      </c>
      <c r="E1" s="125" t="s">
        <v>172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528</v>
      </c>
      <c r="C53" s="125" t="s">
        <v>529</v>
      </c>
      <c r="D53" s="125" t="s">
        <v>530</v>
      </c>
      <c r="E53" s="125" t="s">
        <v>172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528</v>
      </c>
      <c r="C105" s="125" t="s">
        <v>529</v>
      </c>
      <c r="D105" s="125" t="s">
        <v>530</v>
      </c>
      <c r="E105" s="125" t="s">
        <v>172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528</v>
      </c>
      <c r="C157" s="125" t="s">
        <v>529</v>
      </c>
      <c r="D157" s="125" t="s">
        <v>530</v>
      </c>
      <c r="E157" s="125" t="s">
        <v>172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528</v>
      </c>
      <c r="C209" s="125" t="s">
        <v>529</v>
      </c>
      <c r="D209" s="125" t="s">
        <v>530</v>
      </c>
      <c r="E209" s="125" t="s">
        <v>172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528</v>
      </c>
      <c r="C261" s="125" t="s">
        <v>529</v>
      </c>
      <c r="D261" s="125" t="s">
        <v>530</v>
      </c>
      <c r="E261" s="125" t="s">
        <v>172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528</v>
      </c>
      <c r="C313" s="125" t="s">
        <v>529</v>
      </c>
      <c r="D313" s="125" t="s">
        <v>530</v>
      </c>
      <c r="E313" s="125" t="s">
        <v>172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528</v>
      </c>
      <c r="C365" s="125" t="s">
        <v>529</v>
      </c>
      <c r="D365" s="125" t="s">
        <v>530</v>
      </c>
      <c r="E365" s="125" t="s">
        <v>172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528</v>
      </c>
      <c r="C417" s="125" t="s">
        <v>529</v>
      </c>
      <c r="D417" s="125" t="s">
        <v>530</v>
      </c>
      <c r="E417" s="125" t="s">
        <v>172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528</v>
      </c>
      <c r="C469" s="125" t="s">
        <v>529</v>
      </c>
      <c r="D469" s="125" t="s">
        <v>530</v>
      </c>
      <c r="E469" s="125" t="s">
        <v>172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528</v>
      </c>
      <c r="C521" s="125" t="s">
        <v>529</v>
      </c>
      <c r="D521" s="125" t="s">
        <v>530</v>
      </c>
      <c r="E521" s="125" t="s">
        <v>172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528</v>
      </c>
      <c r="C573" s="125" t="s">
        <v>529</v>
      </c>
      <c r="D573" s="125" t="s">
        <v>530</v>
      </c>
      <c r="E573" s="125" t="s">
        <v>172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528</v>
      </c>
      <c r="C625" s="125" t="s">
        <v>529</v>
      </c>
      <c r="D625" s="125" t="s">
        <v>530</v>
      </c>
      <c r="E625" s="125" t="s">
        <v>172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528</v>
      </c>
      <c r="C677" s="125" t="s">
        <v>529</v>
      </c>
      <c r="D677" s="125" t="s">
        <v>530</v>
      </c>
      <c r="E677" s="125" t="s">
        <v>172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528</v>
      </c>
      <c r="C729" s="125" t="s">
        <v>529</v>
      </c>
      <c r="D729" s="125" t="s">
        <v>530</v>
      </c>
      <c r="E729" s="125" t="s">
        <v>172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528</v>
      </c>
      <c r="C781" s="125" t="s">
        <v>529</v>
      </c>
      <c r="D781" s="125" t="s">
        <v>530</v>
      </c>
      <c r="E781" s="125" t="s">
        <v>172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528</v>
      </c>
      <c r="C833" s="125" t="s">
        <v>529</v>
      </c>
      <c r="D833" s="125" t="s">
        <v>530</v>
      </c>
      <c r="E833" s="125" t="s">
        <v>172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528</v>
      </c>
      <c r="C885" s="125" t="s">
        <v>529</v>
      </c>
      <c r="D885" s="125" t="s">
        <v>530</v>
      </c>
      <c r="E885" s="125" t="s">
        <v>172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528</v>
      </c>
      <c r="C937" s="125" t="s">
        <v>529</v>
      </c>
      <c r="D937" s="125" t="s">
        <v>530</v>
      </c>
      <c r="E937" s="125" t="s">
        <v>172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528</v>
      </c>
      <c r="C989" s="125" t="s">
        <v>529</v>
      </c>
      <c r="D989" s="125" t="s">
        <v>530</v>
      </c>
      <c r="E989" s="125" t="s">
        <v>172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528</v>
      </c>
      <c r="C1041" s="125" t="s">
        <v>529</v>
      </c>
      <c r="D1041" s="125" t="s">
        <v>530</v>
      </c>
      <c r="E1041" s="125" t="s">
        <v>172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528</v>
      </c>
      <c r="C1093" s="125" t="s">
        <v>529</v>
      </c>
      <c r="D1093" s="125" t="s">
        <v>530</v>
      </c>
      <c r="E1093" s="125" t="s">
        <v>172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528</v>
      </c>
      <c r="C1145" s="125" t="s">
        <v>529</v>
      </c>
      <c r="D1145" s="125" t="s">
        <v>530</v>
      </c>
      <c r="E1145" s="125" t="s">
        <v>172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528</v>
      </c>
      <c r="C1197" s="125" t="s">
        <v>529</v>
      </c>
      <c r="D1197" s="125" t="s">
        <v>530</v>
      </c>
      <c r="E1197" s="125" t="s">
        <v>172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528</v>
      </c>
      <c r="C1249" s="125" t="s">
        <v>529</v>
      </c>
      <c r="D1249" s="125" t="s">
        <v>530</v>
      </c>
      <c r="E1249" s="125" t="s">
        <v>172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528</v>
      </c>
      <c r="C1301" s="125" t="s">
        <v>529</v>
      </c>
      <c r="D1301" s="125" t="s">
        <v>530</v>
      </c>
      <c r="E1301" s="125" t="s">
        <v>172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528</v>
      </c>
      <c r="C1353" s="125" t="s">
        <v>529</v>
      </c>
      <c r="D1353" s="125" t="s">
        <v>530</v>
      </c>
      <c r="E1353" s="125" t="s">
        <v>172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528</v>
      </c>
      <c r="C1405" s="125" t="s">
        <v>529</v>
      </c>
      <c r="D1405" s="125" t="s">
        <v>530</v>
      </c>
      <c r="E1405" s="125" t="s">
        <v>172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528</v>
      </c>
      <c r="C1457" s="125" t="s">
        <v>529</v>
      </c>
      <c r="D1457" s="125" t="s">
        <v>530</v>
      </c>
      <c r="E1457" s="125" t="s">
        <v>172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528</v>
      </c>
      <c r="C1509" s="125" t="s">
        <v>529</v>
      </c>
      <c r="D1509" s="125" t="s">
        <v>530</v>
      </c>
      <c r="E1509" s="125" t="s">
        <v>172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528</v>
      </c>
      <c r="C1561" s="125" t="s">
        <v>529</v>
      </c>
      <c r="D1561" s="125" t="s">
        <v>530</v>
      </c>
      <c r="E1561" s="125" t="s">
        <v>172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528</v>
      </c>
      <c r="C1613" s="125" t="s">
        <v>529</v>
      </c>
      <c r="D1613" s="125" t="s">
        <v>530</v>
      </c>
      <c r="E1613" s="125" t="s">
        <v>172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884</v>
      </c>
      <c r="C1615" s="94" t="s">
        <v>531</v>
      </c>
      <c r="D1615" s="94" t="s">
        <v>532</v>
      </c>
      <c r="E1615" s="94"/>
    </row>
    <row r="1616" spans="1:5" x14ac:dyDescent="0.25">
      <c r="A1616" s="94"/>
      <c r="B1616" s="101">
        <v>531.5</v>
      </c>
      <c r="C1616" s="100" t="s">
        <v>533</v>
      </c>
      <c r="D1616" s="94" t="s">
        <v>534</v>
      </c>
      <c r="E1616" s="94"/>
    </row>
    <row r="1617" spans="1:5" x14ac:dyDescent="0.25">
      <c r="A1617" s="94"/>
      <c r="B1617" s="101">
        <v>309.5</v>
      </c>
      <c r="C1617" s="94" t="s">
        <v>535</v>
      </c>
      <c r="D1617" s="94" t="s">
        <v>536</v>
      </c>
      <c r="E1617" s="94"/>
    </row>
    <row r="1618" spans="1:5" x14ac:dyDescent="0.25">
      <c r="A1618" s="94"/>
      <c r="B1618" s="101">
        <v>146.02000000000001</v>
      </c>
      <c r="C1618" s="94" t="s">
        <v>537</v>
      </c>
      <c r="D1618" s="94" t="s">
        <v>538</v>
      </c>
      <c r="E1618" s="94"/>
    </row>
    <row r="1619" spans="1:5" x14ac:dyDescent="0.25">
      <c r="A1619" s="94"/>
      <c r="B1619" s="101">
        <v>120</v>
      </c>
      <c r="C1619" s="94" t="s">
        <v>539</v>
      </c>
      <c r="D1619" s="94" t="s">
        <v>538</v>
      </c>
      <c r="E1619" s="94"/>
    </row>
    <row r="1620" spans="1:5" x14ac:dyDescent="0.25">
      <c r="A1620" s="94"/>
      <c r="B1620" s="101">
        <v>625</v>
      </c>
      <c r="C1620" s="94" t="s">
        <v>540</v>
      </c>
      <c r="D1620" s="94" t="s">
        <v>541</v>
      </c>
      <c r="E1620" s="94"/>
    </row>
    <row r="1621" spans="1:5" x14ac:dyDescent="0.25">
      <c r="A1621" s="94"/>
      <c r="B1621" s="101">
        <v>455</v>
      </c>
      <c r="C1621" s="94" t="s">
        <v>542</v>
      </c>
      <c r="D1621" s="94" t="s">
        <v>543</v>
      </c>
      <c r="E1621" s="94"/>
    </row>
    <row r="1622" spans="1:5" x14ac:dyDescent="0.25">
      <c r="A1622" s="94"/>
      <c r="B1622" s="101">
        <v>1032.5</v>
      </c>
      <c r="C1622" s="94" t="s">
        <v>544</v>
      </c>
      <c r="D1622" s="94" t="s">
        <v>545</v>
      </c>
      <c r="E1622" s="94"/>
    </row>
    <row r="1623" spans="1:5" x14ac:dyDescent="0.25">
      <c r="A1623" s="94"/>
      <c r="B1623" s="101">
        <v>137</v>
      </c>
      <c r="C1623" s="94" t="s">
        <v>546</v>
      </c>
      <c r="D1623" s="94" t="s">
        <v>547</v>
      </c>
      <c r="E1623" s="94"/>
    </row>
    <row r="1624" spans="1:5" x14ac:dyDescent="0.25">
      <c r="A1624" s="94"/>
      <c r="B1624" s="101">
        <v>100</v>
      </c>
      <c r="C1624" s="94" t="s">
        <v>548</v>
      </c>
      <c r="D1624" s="94" t="s">
        <v>549</v>
      </c>
      <c r="E1624" s="94"/>
    </row>
    <row r="1625" spans="1:5" x14ac:dyDescent="0.25">
      <c r="A1625" s="94"/>
      <c r="B1625" s="101">
        <v>476</v>
      </c>
      <c r="C1625" s="94" t="s">
        <v>550</v>
      </c>
      <c r="D1625" s="94" t="s">
        <v>551</v>
      </c>
      <c r="E1625" s="94"/>
    </row>
    <row r="1626" spans="1:5" x14ac:dyDescent="0.25">
      <c r="A1626" s="94"/>
      <c r="B1626" s="101">
        <v>243</v>
      </c>
      <c r="C1626" s="94" t="s">
        <v>552</v>
      </c>
      <c r="D1626" s="94" t="s">
        <v>553</v>
      </c>
      <c r="E1626" s="94"/>
    </row>
    <row r="1627" spans="1:5" x14ac:dyDescent="0.25">
      <c r="A1627" s="94"/>
      <c r="B1627" s="101">
        <v>60</v>
      </c>
      <c r="C1627" s="94" t="s">
        <v>554</v>
      </c>
      <c r="D1627" s="94" t="s">
        <v>555</v>
      </c>
      <c r="E1627" s="94"/>
    </row>
    <row r="1628" spans="1:5" x14ac:dyDescent="0.25">
      <c r="A1628" s="94"/>
      <c r="B1628" s="101">
        <v>300.99</v>
      </c>
      <c r="C1628" s="94" t="s">
        <v>556</v>
      </c>
      <c r="D1628" s="94" t="s">
        <v>557</v>
      </c>
      <c r="E1628" s="94"/>
    </row>
    <row r="1629" spans="1:5" x14ac:dyDescent="0.25">
      <c r="A1629" s="94"/>
      <c r="B1629" s="101">
        <v>100</v>
      </c>
      <c r="C1629" s="94" t="s">
        <v>558</v>
      </c>
      <c r="D1629" s="94" t="s">
        <v>559</v>
      </c>
      <c r="E1629" s="94"/>
    </row>
    <row r="1630" spans="1:5" x14ac:dyDescent="0.25">
      <c r="A1630" s="94"/>
      <c r="B1630" s="101">
        <v>155</v>
      </c>
      <c r="C1630" s="94" t="s">
        <v>560</v>
      </c>
      <c r="D1630" s="94" t="s">
        <v>561</v>
      </c>
      <c r="E1630" s="94"/>
    </row>
    <row r="1631" spans="1:5" x14ac:dyDescent="0.25">
      <c r="A1631" s="94"/>
      <c r="B1631" s="101">
        <v>102</v>
      </c>
      <c r="C1631" s="94" t="s">
        <v>562</v>
      </c>
      <c r="D1631" s="94" t="s">
        <v>563</v>
      </c>
      <c r="E1631" s="94"/>
    </row>
    <row r="1632" spans="1:5" x14ac:dyDescent="0.25">
      <c r="A1632" s="94"/>
      <c r="B1632" s="101">
        <v>527.99</v>
      </c>
      <c r="C1632" s="94" t="s">
        <v>564</v>
      </c>
      <c r="D1632" s="94" t="s">
        <v>565</v>
      </c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6305.5</v>
      </c>
      <c r="C1662" s="94"/>
      <c r="D1662" s="94"/>
      <c r="E1662" s="94"/>
    </row>
    <row r="1665" spans="1:5" x14ac:dyDescent="0.25">
      <c r="A1665" s="125" t="s">
        <v>0</v>
      </c>
      <c r="B1665" s="146" t="s">
        <v>528</v>
      </c>
      <c r="C1665" s="125" t="s">
        <v>529</v>
      </c>
      <c r="D1665" s="125" t="s">
        <v>530</v>
      </c>
      <c r="E1665" s="125" t="s">
        <v>172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528</v>
      </c>
      <c r="C1717" s="125" t="s">
        <v>529</v>
      </c>
      <c r="D1717" s="125" t="s">
        <v>530</v>
      </c>
      <c r="E1717" s="125" t="s">
        <v>172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528</v>
      </c>
      <c r="C1769" s="125" t="s">
        <v>529</v>
      </c>
      <c r="D1769" s="125" t="s">
        <v>530</v>
      </c>
      <c r="E1769" s="125" t="s">
        <v>172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528</v>
      </c>
      <c r="C1821" s="125" t="s">
        <v>529</v>
      </c>
      <c r="D1821" s="125" t="s">
        <v>530</v>
      </c>
      <c r="E1821" s="125" t="s">
        <v>172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>
        <v>66.63</v>
      </c>
      <c r="C1823" s="94" t="s">
        <v>566</v>
      </c>
      <c r="D1823" s="94" t="s">
        <v>567</v>
      </c>
      <c r="E1823" s="94"/>
    </row>
    <row r="1824" spans="1:5" x14ac:dyDescent="0.25">
      <c r="A1824" s="94"/>
      <c r="B1824" s="101">
        <v>1199</v>
      </c>
      <c r="C1824" s="100" t="s">
        <v>568</v>
      </c>
      <c r="D1824" s="94" t="s">
        <v>569</v>
      </c>
      <c r="E1824" s="94"/>
    </row>
    <row r="1825" spans="1:5" x14ac:dyDescent="0.25">
      <c r="A1825" s="94"/>
      <c r="B1825" s="101">
        <v>562.5</v>
      </c>
      <c r="C1825" s="94" t="s">
        <v>570</v>
      </c>
      <c r="D1825" s="94" t="s">
        <v>571</v>
      </c>
      <c r="E1825" s="94"/>
    </row>
    <row r="1826" spans="1:5" x14ac:dyDescent="0.25">
      <c r="A1826" s="94"/>
      <c r="B1826" s="101">
        <v>914.5</v>
      </c>
      <c r="C1826" s="94" t="s">
        <v>572</v>
      </c>
      <c r="D1826" s="94" t="s">
        <v>573</v>
      </c>
      <c r="E1826" s="94"/>
    </row>
    <row r="1827" spans="1:5" x14ac:dyDescent="0.25">
      <c r="A1827" s="94"/>
      <c r="B1827" s="101">
        <v>952</v>
      </c>
      <c r="C1827" s="94" t="s">
        <v>574</v>
      </c>
      <c r="D1827" s="94" t="s">
        <v>575</v>
      </c>
      <c r="E1827" s="94"/>
    </row>
    <row r="1828" spans="1:5" x14ac:dyDescent="0.25">
      <c r="A1828" s="94"/>
      <c r="B1828" s="101">
        <v>1100</v>
      </c>
      <c r="C1828" s="94" t="s">
        <v>576</v>
      </c>
      <c r="D1828" s="94" t="s">
        <v>577</v>
      </c>
      <c r="E1828" s="94"/>
    </row>
    <row r="1829" spans="1:5" x14ac:dyDescent="0.25">
      <c r="A1829" s="94"/>
      <c r="B1829" s="101">
        <v>1015</v>
      </c>
      <c r="C1829" s="94" t="s">
        <v>578</v>
      </c>
      <c r="D1829" s="94" t="s">
        <v>579</v>
      </c>
      <c r="E1829" s="94"/>
    </row>
    <row r="1830" spans="1:5" x14ac:dyDescent="0.25">
      <c r="A1830" s="94"/>
      <c r="B1830" s="101">
        <v>964.5</v>
      </c>
      <c r="C1830" s="94" t="s">
        <v>580</v>
      </c>
      <c r="D1830" s="94" t="s">
        <v>581</v>
      </c>
      <c r="E1830" s="94"/>
    </row>
    <row r="1831" spans="1:5" x14ac:dyDescent="0.25">
      <c r="A1831" s="94"/>
      <c r="B1831" s="101">
        <v>589</v>
      </c>
      <c r="C1831" s="94" t="s">
        <v>582</v>
      </c>
      <c r="D1831" s="94" t="s">
        <v>583</v>
      </c>
      <c r="E1831" s="94"/>
    </row>
    <row r="1832" spans="1:5" x14ac:dyDescent="0.25">
      <c r="A1832" s="94"/>
      <c r="B1832" s="101">
        <v>984</v>
      </c>
      <c r="C1832" s="94" t="s">
        <v>584</v>
      </c>
      <c r="D1832" s="94" t="s">
        <v>567</v>
      </c>
      <c r="E1832" s="94"/>
    </row>
    <row r="1833" spans="1:5" x14ac:dyDescent="0.25">
      <c r="A1833" s="94"/>
      <c r="B1833" s="101">
        <v>2986</v>
      </c>
      <c r="C1833" s="94" t="s">
        <v>585</v>
      </c>
      <c r="D1833" s="94" t="s">
        <v>586</v>
      </c>
      <c r="E1833" s="94"/>
    </row>
    <row r="1834" spans="1:5" x14ac:dyDescent="0.25">
      <c r="A1834" s="94"/>
      <c r="B1834" s="101">
        <v>1860</v>
      </c>
      <c r="C1834" s="94" t="s">
        <v>587</v>
      </c>
      <c r="D1834" s="94" t="s">
        <v>588</v>
      </c>
      <c r="E1834" s="94"/>
    </row>
    <row r="1835" spans="1:5" x14ac:dyDescent="0.25">
      <c r="A1835" s="94"/>
      <c r="B1835" s="101">
        <v>595.5</v>
      </c>
      <c r="C1835" s="94" t="s">
        <v>589</v>
      </c>
      <c r="D1835" s="94" t="s">
        <v>590</v>
      </c>
      <c r="E1835" s="94"/>
    </row>
    <row r="1836" spans="1:5" x14ac:dyDescent="0.25">
      <c r="A1836" s="94"/>
      <c r="B1836" s="101">
        <v>237.5</v>
      </c>
      <c r="C1836" s="94" t="s">
        <v>591</v>
      </c>
      <c r="D1836" s="94" t="s">
        <v>592</v>
      </c>
      <c r="E1836" s="94"/>
    </row>
    <row r="1837" spans="1:5" x14ac:dyDescent="0.25">
      <c r="A1837" s="94"/>
      <c r="B1837" s="101">
        <v>555</v>
      </c>
      <c r="C1837" s="94" t="s">
        <v>593</v>
      </c>
      <c r="D1837" s="94" t="s">
        <v>594</v>
      </c>
      <c r="E1837" s="94"/>
    </row>
    <row r="1838" spans="1:5" x14ac:dyDescent="0.25">
      <c r="A1838" s="94"/>
      <c r="B1838" s="101">
        <v>2830</v>
      </c>
      <c r="C1838" s="94" t="s">
        <v>595</v>
      </c>
      <c r="D1838" s="94" t="s">
        <v>594</v>
      </c>
      <c r="E1838" s="94"/>
    </row>
    <row r="1839" spans="1:5" x14ac:dyDescent="0.25">
      <c r="A1839" s="94"/>
      <c r="B1839" s="101">
        <v>171</v>
      </c>
      <c r="C1839" s="94" t="s">
        <v>596</v>
      </c>
      <c r="D1839" s="94" t="s">
        <v>597</v>
      </c>
      <c r="E1839" s="94"/>
    </row>
    <row r="1840" spans="1:5" x14ac:dyDescent="0.25">
      <c r="A1840" s="94"/>
      <c r="B1840" s="101">
        <v>174</v>
      </c>
      <c r="C1840" s="94" t="s">
        <v>598</v>
      </c>
      <c r="D1840" s="94" t="s">
        <v>599</v>
      </c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17756.13</v>
      </c>
      <c r="C1870" s="94"/>
      <c r="D1870" s="94"/>
      <c r="E1870" s="94"/>
    </row>
    <row r="1873" spans="1:5" x14ac:dyDescent="0.25">
      <c r="A1873" s="125" t="s">
        <v>0</v>
      </c>
      <c r="B1873" s="146" t="s">
        <v>528</v>
      </c>
      <c r="C1873" s="125" t="s">
        <v>529</v>
      </c>
      <c r="D1873" s="125" t="s">
        <v>530</v>
      </c>
      <c r="E1873" s="125" t="s">
        <v>172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600</v>
      </c>
      <c r="D1875" s="94" t="s">
        <v>601</v>
      </c>
      <c r="E1875" s="94"/>
    </row>
    <row r="1876" spans="1:5" x14ac:dyDescent="0.25">
      <c r="A1876" s="94"/>
      <c r="B1876" s="101">
        <v>346.97</v>
      </c>
      <c r="C1876" s="100" t="s">
        <v>602</v>
      </c>
      <c r="D1876" s="94" t="s">
        <v>603</v>
      </c>
      <c r="E1876" s="94"/>
    </row>
    <row r="1877" spans="1:5" x14ac:dyDescent="0.25">
      <c r="A1877" s="94"/>
      <c r="B1877" s="101">
        <v>108.5</v>
      </c>
      <c r="C1877" s="94" t="s">
        <v>604</v>
      </c>
      <c r="D1877" s="94" t="s">
        <v>605</v>
      </c>
      <c r="E1877" s="94"/>
    </row>
    <row r="1878" spans="1:5" x14ac:dyDescent="0.25">
      <c r="A1878" s="94"/>
      <c r="B1878" s="101">
        <v>185.5</v>
      </c>
      <c r="C1878" s="94" t="s">
        <v>606</v>
      </c>
      <c r="D1878" s="94" t="s">
        <v>607</v>
      </c>
      <c r="E1878" s="94"/>
    </row>
    <row r="1879" spans="1:5" x14ac:dyDescent="0.25">
      <c r="A1879" s="94"/>
      <c r="B1879" s="101">
        <v>1003</v>
      </c>
      <c r="C1879" s="94" t="s">
        <v>608</v>
      </c>
      <c r="D1879" s="94" t="s">
        <v>609</v>
      </c>
      <c r="E1879" s="94"/>
    </row>
    <row r="1880" spans="1:5" x14ac:dyDescent="0.25">
      <c r="A1880" s="94"/>
      <c r="B1880" s="101">
        <v>364.5</v>
      </c>
      <c r="C1880" s="94" t="s">
        <v>610</v>
      </c>
      <c r="D1880" s="94" t="s">
        <v>611</v>
      </c>
      <c r="E1880" s="94"/>
    </row>
    <row r="1881" spans="1:5" x14ac:dyDescent="0.25">
      <c r="A1881" s="94"/>
      <c r="B1881" s="101">
        <v>319</v>
      </c>
      <c r="C1881" s="94" t="s">
        <v>612</v>
      </c>
      <c r="D1881" s="94" t="s">
        <v>613</v>
      </c>
      <c r="E1881" s="94"/>
    </row>
    <row r="1882" spans="1:5" x14ac:dyDescent="0.25">
      <c r="A1882" s="94"/>
      <c r="B1882" s="101">
        <v>100</v>
      </c>
      <c r="C1882" s="94" t="s">
        <v>614</v>
      </c>
      <c r="D1882" s="94" t="s">
        <v>615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5" t="s">
        <v>0</v>
      </c>
      <c r="B1925" s="146" t="s">
        <v>528</v>
      </c>
      <c r="C1925" s="125" t="s">
        <v>529</v>
      </c>
      <c r="D1925" s="125" t="s">
        <v>530</v>
      </c>
      <c r="E1925" s="125" t="s">
        <v>172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616</v>
      </c>
      <c r="D1927" s="94" t="s">
        <v>617</v>
      </c>
      <c r="E1927" s="94"/>
    </row>
    <row r="1928" spans="1:5" x14ac:dyDescent="0.25">
      <c r="A1928" s="94"/>
      <c r="B1928" s="101">
        <v>630.75</v>
      </c>
      <c r="C1928" s="100" t="s">
        <v>618</v>
      </c>
      <c r="D1928" s="94" t="s">
        <v>619</v>
      </c>
      <c r="E1928" s="94"/>
    </row>
    <row r="1929" spans="1:5" x14ac:dyDescent="0.25">
      <c r="A1929" s="94"/>
      <c r="B1929" s="101">
        <v>557</v>
      </c>
      <c r="C1929" s="94" t="s">
        <v>620</v>
      </c>
      <c r="D1929" s="94" t="s">
        <v>621</v>
      </c>
      <c r="E1929" s="94"/>
    </row>
    <row r="1930" spans="1:5" x14ac:dyDescent="0.25">
      <c r="A1930" s="94"/>
      <c r="B1930" s="101">
        <v>227.5</v>
      </c>
      <c r="C1930" s="94" t="s">
        <v>622</v>
      </c>
      <c r="D1930" s="94" t="s">
        <v>623</v>
      </c>
      <c r="E1930" s="94"/>
    </row>
    <row r="1931" spans="1:5" x14ac:dyDescent="0.25">
      <c r="A1931" s="94"/>
      <c r="B1931" s="101">
        <v>986</v>
      </c>
      <c r="C1931" s="94" t="s">
        <v>624</v>
      </c>
      <c r="D1931" s="94" t="s">
        <v>625</v>
      </c>
      <c r="E1931" s="94"/>
    </row>
    <row r="1932" spans="1:5" x14ac:dyDescent="0.25">
      <c r="A1932" s="94"/>
      <c r="B1932" s="101">
        <v>127</v>
      </c>
      <c r="C1932" s="94" t="s">
        <v>626</v>
      </c>
      <c r="D1932" s="94" t="s">
        <v>627</v>
      </c>
      <c r="E1932" s="94"/>
    </row>
    <row r="1933" spans="1:5" x14ac:dyDescent="0.25">
      <c r="A1933" s="94"/>
      <c r="B1933" s="101">
        <v>743</v>
      </c>
      <c r="C1933" s="94" t="s">
        <v>628</v>
      </c>
      <c r="D1933" s="94" t="s">
        <v>629</v>
      </c>
      <c r="E1933" s="94"/>
    </row>
    <row r="1934" spans="1:5" x14ac:dyDescent="0.25">
      <c r="A1934" s="94"/>
      <c r="B1934" s="101">
        <v>88.99</v>
      </c>
      <c r="C1934" s="94" t="s">
        <v>630</v>
      </c>
      <c r="D1934" s="94" t="s">
        <v>631</v>
      </c>
      <c r="E1934" s="94"/>
    </row>
    <row r="1935" spans="1:5" x14ac:dyDescent="0.25">
      <c r="A1935" s="94"/>
      <c r="B1935" s="101">
        <v>1160</v>
      </c>
      <c r="C1935" s="94" t="s">
        <v>632</v>
      </c>
      <c r="D1935" s="94" t="s">
        <v>631</v>
      </c>
      <c r="E1935" s="94"/>
    </row>
    <row r="1936" spans="1:5" x14ac:dyDescent="0.25">
      <c r="A1936" s="94"/>
      <c r="B1936" s="101">
        <v>435.5</v>
      </c>
      <c r="C1936" s="94" t="s">
        <v>633</v>
      </c>
      <c r="D1936" s="94" t="s">
        <v>634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5" t="s">
        <v>0</v>
      </c>
      <c r="B1977" s="146" t="s">
        <v>528</v>
      </c>
      <c r="C1977" s="125" t="s">
        <v>529</v>
      </c>
      <c r="D1977" s="125" t="s">
        <v>530</v>
      </c>
      <c r="E1977" s="125" t="s">
        <v>172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635</v>
      </c>
      <c r="D1979" s="94" t="s">
        <v>636</v>
      </c>
      <c r="E1979" s="94"/>
    </row>
    <row r="1980" spans="1:5" x14ac:dyDescent="0.25">
      <c r="A1980" s="94"/>
      <c r="B1980" s="101">
        <v>143</v>
      </c>
      <c r="C1980" s="100" t="s">
        <v>637</v>
      </c>
      <c r="D1980" s="94" t="s">
        <v>638</v>
      </c>
      <c r="E1980" s="94"/>
    </row>
    <row r="1981" spans="1:5" x14ac:dyDescent="0.25">
      <c r="A1981" s="94"/>
      <c r="B1981" s="101">
        <v>330</v>
      </c>
      <c r="C1981" s="94" t="s">
        <v>639</v>
      </c>
      <c r="D1981" s="94" t="s">
        <v>640</v>
      </c>
      <c r="E1981" s="94"/>
    </row>
    <row r="1982" spans="1:5" x14ac:dyDescent="0.25">
      <c r="A1982" s="94"/>
      <c r="B1982" s="101">
        <v>390</v>
      </c>
      <c r="C1982" s="94" t="s">
        <v>641</v>
      </c>
      <c r="D1982" s="94" t="s">
        <v>642</v>
      </c>
      <c r="E1982" s="94"/>
    </row>
    <row r="1983" spans="1:5" x14ac:dyDescent="0.25">
      <c r="A1983" s="94"/>
      <c r="B1983" s="101">
        <v>489.5</v>
      </c>
      <c r="C1983" s="94" t="s">
        <v>643</v>
      </c>
      <c r="D1983" s="94" t="s">
        <v>644</v>
      </c>
      <c r="E1983" s="94"/>
    </row>
    <row r="1984" spans="1:5" x14ac:dyDescent="0.25">
      <c r="A1984" s="94"/>
      <c r="B1984" s="101">
        <v>456.5</v>
      </c>
      <c r="C1984" s="94" t="s">
        <v>645</v>
      </c>
      <c r="D1984" s="94" t="s">
        <v>646</v>
      </c>
      <c r="E1984" s="94"/>
    </row>
    <row r="1985" spans="1:5" x14ac:dyDescent="0.25">
      <c r="A1985" s="94"/>
      <c r="B1985" s="101">
        <v>746</v>
      </c>
      <c r="C1985" s="94" t="s">
        <v>647</v>
      </c>
      <c r="D1985" s="94" t="s">
        <v>648</v>
      </c>
      <c r="E1985" s="94"/>
    </row>
    <row r="1986" spans="1:5" x14ac:dyDescent="0.25">
      <c r="A1986" s="94"/>
      <c r="B1986" s="101">
        <v>340</v>
      </c>
      <c r="C1986" s="94" t="s">
        <v>649</v>
      </c>
      <c r="D1986" s="94" t="s">
        <v>650</v>
      </c>
      <c r="E1986" s="94"/>
    </row>
    <row r="1987" spans="1:5" x14ac:dyDescent="0.25">
      <c r="A1987" s="94"/>
      <c r="B1987" s="101">
        <v>1144</v>
      </c>
      <c r="C1987" s="94" t="s">
        <v>651</v>
      </c>
      <c r="D1987" s="94" t="s">
        <v>579</v>
      </c>
      <c r="E1987" s="94"/>
    </row>
    <row r="1988" spans="1:5" x14ac:dyDescent="0.25">
      <c r="A1988" s="94"/>
      <c r="B1988" s="101">
        <v>644</v>
      </c>
      <c r="C1988" s="94" t="s">
        <v>652</v>
      </c>
      <c r="D1988" s="94" t="s">
        <v>653</v>
      </c>
      <c r="E1988" s="94"/>
    </row>
    <row r="1989" spans="1:5" x14ac:dyDescent="0.25">
      <c r="A1989" s="94"/>
      <c r="B1989" s="101">
        <v>73.010000000000005</v>
      </c>
      <c r="C1989" s="94" t="s">
        <v>654</v>
      </c>
      <c r="D1989" s="94" t="s">
        <v>653</v>
      </c>
      <c r="E1989" s="94"/>
    </row>
    <row r="1990" spans="1:5" x14ac:dyDescent="0.25">
      <c r="A1990" s="94"/>
      <c r="B1990" s="101">
        <v>2085.5</v>
      </c>
      <c r="C1990" s="94" t="s">
        <v>655</v>
      </c>
      <c r="D1990" s="94" t="s">
        <v>656</v>
      </c>
      <c r="E1990" s="94"/>
    </row>
    <row r="1991" spans="1:5" x14ac:dyDescent="0.25">
      <c r="A1991" s="94"/>
      <c r="B1991" s="101">
        <v>679.5</v>
      </c>
      <c r="C1991" s="94" t="s">
        <v>657</v>
      </c>
      <c r="D1991" s="94" t="s">
        <v>658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5" t="s">
        <v>0</v>
      </c>
      <c r="B2029" s="146" t="s">
        <v>528</v>
      </c>
      <c r="C2029" s="125" t="s">
        <v>529</v>
      </c>
      <c r="D2029" s="125" t="s">
        <v>530</v>
      </c>
      <c r="E2029" s="125" t="s">
        <v>172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528</v>
      </c>
      <c r="C2081" s="125" t="s">
        <v>529</v>
      </c>
      <c r="D2081" s="125" t="s">
        <v>530</v>
      </c>
      <c r="E2081" s="125" t="s">
        <v>172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528</v>
      </c>
      <c r="C2133" s="125" t="s">
        <v>529</v>
      </c>
      <c r="D2133" s="125" t="s">
        <v>530</v>
      </c>
      <c r="E2133" s="125" t="s">
        <v>172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528</v>
      </c>
      <c r="C2185" s="125" t="s">
        <v>529</v>
      </c>
      <c r="D2185" s="125" t="s">
        <v>530</v>
      </c>
      <c r="E2185" s="125" t="s">
        <v>172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877.5</v>
      </c>
      <c r="C2187" s="94" t="s">
        <v>659</v>
      </c>
      <c r="D2187" s="94" t="s">
        <v>660</v>
      </c>
      <c r="E2187" s="94"/>
    </row>
    <row r="2188" spans="1:5" x14ac:dyDescent="0.25">
      <c r="A2188" s="94"/>
      <c r="B2188" s="101">
        <v>599.99</v>
      </c>
      <c r="C2188" s="100" t="s">
        <v>661</v>
      </c>
      <c r="D2188" s="94" t="s">
        <v>662</v>
      </c>
      <c r="E2188" s="94"/>
    </row>
    <row r="2189" spans="1:5" x14ac:dyDescent="0.25">
      <c r="A2189" s="94"/>
      <c r="B2189" s="101">
        <v>100</v>
      </c>
      <c r="C2189" s="94" t="s">
        <v>663</v>
      </c>
      <c r="D2189" s="94" t="s">
        <v>664</v>
      </c>
      <c r="E2189" s="94"/>
    </row>
    <row r="2190" spans="1:5" x14ac:dyDescent="0.25">
      <c r="A2190" s="94"/>
      <c r="B2190" s="101">
        <v>427</v>
      </c>
      <c r="C2190" s="94" t="s">
        <v>665</v>
      </c>
      <c r="D2190" s="94" t="s">
        <v>664</v>
      </c>
      <c r="E2190" s="94"/>
    </row>
    <row r="2191" spans="1:5" x14ac:dyDescent="0.25">
      <c r="A2191" s="94"/>
      <c r="B2191" s="101">
        <v>157.63999999999999</v>
      </c>
      <c r="C2191" s="94" t="s">
        <v>666</v>
      </c>
      <c r="D2191" s="94" t="s">
        <v>667</v>
      </c>
      <c r="E2191" s="94"/>
    </row>
    <row r="2192" spans="1:5" x14ac:dyDescent="0.25">
      <c r="A2192" s="94"/>
      <c r="B2192" s="101">
        <v>425</v>
      </c>
      <c r="C2192" s="94" t="s">
        <v>668</v>
      </c>
      <c r="D2192" s="94" t="s">
        <v>669</v>
      </c>
      <c r="E2192" s="94"/>
    </row>
    <row r="2193" spans="1:5" x14ac:dyDescent="0.25">
      <c r="A2193" s="94"/>
      <c r="B2193" s="101">
        <v>351</v>
      </c>
      <c r="C2193" s="94" t="s">
        <v>670</v>
      </c>
      <c r="D2193" s="94" t="s">
        <v>543</v>
      </c>
      <c r="E2193" s="94"/>
    </row>
    <row r="2194" spans="1:5" x14ac:dyDescent="0.25">
      <c r="A2194" s="94"/>
      <c r="B2194" s="101">
        <v>40000</v>
      </c>
      <c r="C2194" s="94" t="s">
        <v>671</v>
      </c>
      <c r="D2194" s="94" t="s">
        <v>672</v>
      </c>
      <c r="E2194" s="94"/>
    </row>
    <row r="2195" spans="1:5" x14ac:dyDescent="0.25">
      <c r="A2195" s="94"/>
      <c r="B2195" s="101">
        <v>645</v>
      </c>
      <c r="C2195" s="94" t="s">
        <v>673</v>
      </c>
      <c r="D2195" s="94" t="s">
        <v>674</v>
      </c>
      <c r="E2195" s="94"/>
    </row>
    <row r="2196" spans="1:5" x14ac:dyDescent="0.25">
      <c r="A2196" s="94"/>
      <c r="B2196" s="101">
        <v>110</v>
      </c>
      <c r="C2196" s="94" t="s">
        <v>675</v>
      </c>
      <c r="D2196" s="94" t="s">
        <v>674</v>
      </c>
      <c r="E2196" s="94"/>
    </row>
    <row r="2197" spans="1:5" x14ac:dyDescent="0.25">
      <c r="A2197" s="94"/>
      <c r="B2197" s="101">
        <v>150</v>
      </c>
      <c r="C2197" s="94" t="s">
        <v>676</v>
      </c>
      <c r="D2197" s="94" t="s">
        <v>677</v>
      </c>
      <c r="E2197" s="94"/>
    </row>
    <row r="2198" spans="1:5" x14ac:dyDescent="0.25">
      <c r="A2198" s="94"/>
      <c r="B2198" s="101">
        <v>575.98</v>
      </c>
      <c r="C2198" s="94" t="s">
        <v>678</v>
      </c>
      <c r="D2198" s="94" t="s">
        <v>679</v>
      </c>
      <c r="E2198" s="94"/>
    </row>
    <row r="2199" spans="1:5" x14ac:dyDescent="0.25">
      <c r="A2199" s="94"/>
      <c r="B2199" s="101">
        <v>240</v>
      </c>
      <c r="C2199" s="94" t="s">
        <v>680</v>
      </c>
      <c r="D2199" s="94" t="s">
        <v>681</v>
      </c>
      <c r="E2199" s="94"/>
    </row>
    <row r="2200" spans="1:5" x14ac:dyDescent="0.25">
      <c r="A2200" s="94"/>
      <c r="B2200" s="101">
        <v>174.5</v>
      </c>
      <c r="C2200" s="94" t="s">
        <v>682</v>
      </c>
      <c r="D2200" s="94" t="s">
        <v>683</v>
      </c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44833.61</v>
      </c>
      <c r="C2234" s="94"/>
      <c r="D2234" s="94"/>
      <c r="E2234" s="94"/>
    </row>
    <row r="2237" spans="1:5" x14ac:dyDescent="0.25">
      <c r="A2237" s="125" t="s">
        <v>0</v>
      </c>
      <c r="B2237" s="146" t="s">
        <v>528</v>
      </c>
      <c r="C2237" s="125" t="s">
        <v>529</v>
      </c>
      <c r="D2237" s="125" t="s">
        <v>530</v>
      </c>
      <c r="E2237" s="125" t="s">
        <v>172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684</v>
      </c>
      <c r="D2239" s="94" t="s">
        <v>685</v>
      </c>
      <c r="E2239" s="94"/>
    </row>
    <row r="2240" spans="1:5" x14ac:dyDescent="0.25">
      <c r="A2240" s="94"/>
      <c r="B2240" s="101">
        <v>503</v>
      </c>
      <c r="C2240" s="100" t="s">
        <v>686</v>
      </c>
      <c r="D2240" s="94" t="s">
        <v>687</v>
      </c>
      <c r="E2240" s="94"/>
    </row>
    <row r="2241" spans="1:5" x14ac:dyDescent="0.25">
      <c r="A2241" s="94"/>
      <c r="B2241" s="101">
        <v>1205</v>
      </c>
      <c r="C2241" s="94" t="s">
        <v>688</v>
      </c>
      <c r="D2241" s="94" t="s">
        <v>689</v>
      </c>
      <c r="E2241" s="94"/>
    </row>
    <row r="2242" spans="1:5" x14ac:dyDescent="0.25">
      <c r="A2242" s="94"/>
      <c r="B2242" s="101">
        <v>470.5</v>
      </c>
      <c r="C2242" s="94" t="s">
        <v>690</v>
      </c>
      <c r="D2242" s="94" t="s">
        <v>691</v>
      </c>
      <c r="E2242" s="94"/>
    </row>
    <row r="2243" spans="1:5" x14ac:dyDescent="0.25">
      <c r="A2243" s="94"/>
      <c r="B2243" s="101">
        <v>356</v>
      </c>
      <c r="C2243" s="94" t="s">
        <v>692</v>
      </c>
      <c r="D2243" s="94" t="s">
        <v>691</v>
      </c>
      <c r="E2243" s="94"/>
    </row>
    <row r="2244" spans="1:5" x14ac:dyDescent="0.25">
      <c r="A2244" s="94"/>
      <c r="B2244" s="101">
        <v>390</v>
      </c>
      <c r="C2244" s="94" t="s">
        <v>693</v>
      </c>
      <c r="D2244" s="94" t="s">
        <v>694</v>
      </c>
      <c r="E2244" s="94"/>
    </row>
    <row r="2245" spans="1:5" x14ac:dyDescent="0.25">
      <c r="A2245" s="94"/>
      <c r="B2245" s="101">
        <v>210</v>
      </c>
      <c r="C2245" s="94" t="s">
        <v>695</v>
      </c>
      <c r="D2245" s="94" t="s">
        <v>696</v>
      </c>
      <c r="E2245" s="94"/>
    </row>
    <row r="2246" spans="1:5" x14ac:dyDescent="0.25">
      <c r="A2246" s="94"/>
      <c r="B2246" s="101">
        <v>721</v>
      </c>
      <c r="C2246" s="94" t="s">
        <v>697</v>
      </c>
      <c r="D2246" s="94" t="s">
        <v>698</v>
      </c>
      <c r="E2246" s="94"/>
    </row>
    <row r="2247" spans="1:5" x14ac:dyDescent="0.25">
      <c r="A2247" s="94"/>
      <c r="B2247" s="101">
        <v>299.51</v>
      </c>
      <c r="C2247" s="94" t="s">
        <v>699</v>
      </c>
      <c r="D2247" s="94" t="s">
        <v>700</v>
      </c>
      <c r="E2247" s="94"/>
    </row>
    <row r="2248" spans="1:5" x14ac:dyDescent="0.25">
      <c r="A2248" s="94"/>
      <c r="B2248" s="101">
        <v>99.99</v>
      </c>
      <c r="C2248" s="94" t="s">
        <v>701</v>
      </c>
      <c r="D2248" s="94" t="s">
        <v>700</v>
      </c>
      <c r="E2248" s="94"/>
    </row>
    <row r="2249" spans="1:5" x14ac:dyDescent="0.25">
      <c r="A2249" s="94"/>
      <c r="B2249" s="101">
        <v>399.98</v>
      </c>
      <c r="C2249" s="94" t="s">
        <v>702</v>
      </c>
      <c r="D2249" s="94" t="s">
        <v>700</v>
      </c>
      <c r="E2249" s="94"/>
    </row>
    <row r="2250" spans="1:5" x14ac:dyDescent="0.25">
      <c r="A2250" s="94"/>
      <c r="B2250" s="101">
        <v>99.99</v>
      </c>
      <c r="C2250" s="94" t="s">
        <v>703</v>
      </c>
      <c r="D2250" s="94" t="s">
        <v>700</v>
      </c>
      <c r="E2250" s="94"/>
    </row>
    <row r="2251" spans="1:5" x14ac:dyDescent="0.25">
      <c r="A2251" s="94"/>
      <c r="B2251" s="101">
        <v>1318</v>
      </c>
      <c r="C2251" s="94" t="s">
        <v>704</v>
      </c>
      <c r="D2251" s="94" t="s">
        <v>705</v>
      </c>
      <c r="E2251" s="94"/>
    </row>
    <row r="2252" spans="1:5" x14ac:dyDescent="0.25">
      <c r="A2252" s="94"/>
      <c r="B2252" s="101">
        <v>297</v>
      </c>
      <c r="C2252" s="94" t="s">
        <v>706</v>
      </c>
      <c r="D2252" s="94" t="s">
        <v>707</v>
      </c>
      <c r="E2252" s="94"/>
    </row>
    <row r="2253" spans="1:5" x14ac:dyDescent="0.25">
      <c r="A2253" s="94"/>
      <c r="B2253" s="101">
        <v>571</v>
      </c>
      <c r="C2253" s="94" t="s">
        <v>708</v>
      </c>
      <c r="D2253" s="94" t="s">
        <v>709</v>
      </c>
      <c r="E2253" s="94"/>
    </row>
    <row r="2254" spans="1:5" x14ac:dyDescent="0.25">
      <c r="A2254" s="94"/>
      <c r="B2254" s="101">
        <v>388.5</v>
      </c>
      <c r="C2254" s="94" t="s">
        <v>710</v>
      </c>
      <c r="D2254" s="94" t="s">
        <v>711</v>
      </c>
      <c r="E2254" s="94"/>
    </row>
    <row r="2255" spans="1:5" x14ac:dyDescent="0.25">
      <c r="A2255" s="94"/>
      <c r="B2255" s="101">
        <v>825</v>
      </c>
      <c r="C2255" s="94" t="s">
        <v>712</v>
      </c>
      <c r="D2255" s="94" t="s">
        <v>713</v>
      </c>
      <c r="E2255" s="94"/>
    </row>
    <row r="2256" spans="1:5" x14ac:dyDescent="0.25">
      <c r="A2256" s="94"/>
      <c r="B2256" s="101">
        <v>667.5</v>
      </c>
      <c r="C2256" s="94" t="s">
        <v>714</v>
      </c>
      <c r="D2256" s="94" t="s">
        <v>715</v>
      </c>
      <c r="E2256" s="94"/>
    </row>
    <row r="2257" spans="1:5" x14ac:dyDescent="0.25">
      <c r="A2257" s="94"/>
      <c r="B2257" s="101">
        <v>488.74</v>
      </c>
      <c r="C2257" s="94" t="s">
        <v>716</v>
      </c>
      <c r="D2257" s="94" t="s">
        <v>717</v>
      </c>
      <c r="E2257" s="94"/>
    </row>
    <row r="2258" spans="1:5" x14ac:dyDescent="0.25">
      <c r="A2258" s="94"/>
      <c r="B2258" s="101">
        <v>178</v>
      </c>
      <c r="C2258" s="94" t="s">
        <v>718</v>
      </c>
      <c r="D2258" s="94" t="s">
        <v>719</v>
      </c>
      <c r="E2258" s="94"/>
    </row>
    <row r="2259" spans="1:5" x14ac:dyDescent="0.25">
      <c r="A2259" s="94"/>
      <c r="B2259" s="101">
        <v>500.01</v>
      </c>
      <c r="C2259" s="94" t="s">
        <v>720</v>
      </c>
      <c r="D2259" s="94" t="s">
        <v>719</v>
      </c>
      <c r="E2259" s="94"/>
    </row>
    <row r="2260" spans="1:5" x14ac:dyDescent="0.25">
      <c r="A2260" s="94"/>
      <c r="B2260" s="101">
        <v>195</v>
      </c>
      <c r="C2260" s="94" t="s">
        <v>721</v>
      </c>
      <c r="D2260" s="94" t="s">
        <v>719</v>
      </c>
      <c r="E2260" s="94"/>
    </row>
    <row r="2261" spans="1:5" x14ac:dyDescent="0.25">
      <c r="A2261" s="94"/>
      <c r="B2261" s="101">
        <v>359</v>
      </c>
      <c r="C2261" s="94" t="s">
        <v>722</v>
      </c>
      <c r="D2261" s="94" t="s">
        <v>723</v>
      </c>
      <c r="E2261" s="94"/>
    </row>
    <row r="2262" spans="1:5" x14ac:dyDescent="0.25">
      <c r="A2262" s="94"/>
      <c r="B2262" s="101">
        <v>958</v>
      </c>
      <c r="C2262" s="94" t="s">
        <v>724</v>
      </c>
      <c r="D2262" s="94" t="s">
        <v>725</v>
      </c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11802.72</v>
      </c>
      <c r="C2286" s="94"/>
      <c r="D2286" s="94"/>
      <c r="E2286" s="94"/>
    </row>
    <row r="2289" spans="1:5" x14ac:dyDescent="0.25">
      <c r="A2289" s="125" t="s">
        <v>0</v>
      </c>
      <c r="B2289" s="146" t="s">
        <v>528</v>
      </c>
      <c r="C2289" s="125" t="s">
        <v>529</v>
      </c>
      <c r="D2289" s="125" t="s">
        <v>530</v>
      </c>
      <c r="E2289" s="125" t="s">
        <v>172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534</v>
      </c>
      <c r="C2291" s="94" t="s">
        <v>726</v>
      </c>
      <c r="D2291" s="94" t="s">
        <v>727</v>
      </c>
      <c r="E2291" s="94"/>
    </row>
    <row r="2292" spans="1:5" x14ac:dyDescent="0.25">
      <c r="A2292" s="94"/>
      <c r="B2292" s="101">
        <v>711</v>
      </c>
      <c r="C2292" s="100" t="s">
        <v>728</v>
      </c>
      <c r="D2292" s="94" t="s">
        <v>729</v>
      </c>
      <c r="E2292" s="94"/>
    </row>
    <row r="2293" spans="1:5" x14ac:dyDescent="0.25">
      <c r="A2293" s="94"/>
      <c r="B2293" s="101">
        <v>253</v>
      </c>
      <c r="C2293" s="94" t="s">
        <v>730</v>
      </c>
      <c r="D2293" s="94" t="s">
        <v>731</v>
      </c>
      <c r="E2293" s="94"/>
    </row>
    <row r="2294" spans="1:5" x14ac:dyDescent="0.25">
      <c r="A2294" s="94"/>
      <c r="B2294" s="101">
        <v>517</v>
      </c>
      <c r="C2294" s="94" t="s">
        <v>732</v>
      </c>
      <c r="D2294" s="94" t="s">
        <v>733</v>
      </c>
      <c r="E2294" s="94"/>
    </row>
    <row r="2295" spans="1:5" x14ac:dyDescent="0.25">
      <c r="A2295" s="94"/>
      <c r="B2295" s="101">
        <v>675</v>
      </c>
      <c r="C2295" s="94" t="s">
        <v>734</v>
      </c>
      <c r="D2295" s="94" t="s">
        <v>735</v>
      </c>
      <c r="E2295" s="94"/>
    </row>
    <row r="2296" spans="1:5" x14ac:dyDescent="0.25">
      <c r="A2296" s="94"/>
      <c r="B2296" s="101">
        <v>1053.5</v>
      </c>
      <c r="C2296" s="94" t="s">
        <v>736</v>
      </c>
      <c r="D2296" s="94" t="s">
        <v>737</v>
      </c>
      <c r="E2296" s="94"/>
    </row>
    <row r="2297" spans="1:5" x14ac:dyDescent="0.25">
      <c r="A2297" s="94"/>
      <c r="B2297" s="101">
        <v>644.5</v>
      </c>
      <c r="C2297" s="94" t="s">
        <v>738</v>
      </c>
      <c r="D2297" s="94" t="s">
        <v>739</v>
      </c>
      <c r="E2297" s="94"/>
    </row>
    <row r="2298" spans="1:5" x14ac:dyDescent="0.25">
      <c r="A2298" s="94"/>
      <c r="B2298" s="101">
        <v>241</v>
      </c>
      <c r="C2298" s="94" t="s">
        <v>740</v>
      </c>
      <c r="D2298" s="94" t="s">
        <v>741</v>
      </c>
      <c r="E2298" s="94"/>
    </row>
    <row r="2299" spans="1:5" x14ac:dyDescent="0.25">
      <c r="A2299" s="94"/>
      <c r="B2299" s="101">
        <v>1596</v>
      </c>
      <c r="C2299" s="94" t="s">
        <v>742</v>
      </c>
      <c r="D2299" s="94" t="s">
        <v>538</v>
      </c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6225</v>
      </c>
      <c r="C2338" s="94"/>
      <c r="D2338" s="94"/>
      <c r="E2338" s="94"/>
    </row>
    <row r="2341" spans="1:5" x14ac:dyDescent="0.25">
      <c r="A2341" s="125" t="s">
        <v>0</v>
      </c>
      <c r="B2341" s="146" t="s">
        <v>528</v>
      </c>
      <c r="C2341" s="125" t="s">
        <v>529</v>
      </c>
      <c r="D2341" s="125" t="s">
        <v>530</v>
      </c>
      <c r="E2341" s="125" t="s">
        <v>172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281.5</v>
      </c>
      <c r="C2343" s="94" t="s">
        <v>743</v>
      </c>
      <c r="D2343" s="94" t="s">
        <v>744</v>
      </c>
      <c r="E2343" s="94"/>
    </row>
    <row r="2344" spans="1:5" x14ac:dyDescent="0.25">
      <c r="A2344" s="94"/>
      <c r="B2344" s="101">
        <v>465</v>
      </c>
      <c r="C2344" s="100" t="s">
        <v>745</v>
      </c>
      <c r="D2344" s="94" t="s">
        <v>746</v>
      </c>
      <c r="E2344" s="94"/>
    </row>
    <row r="2345" spans="1:5" x14ac:dyDescent="0.25">
      <c r="A2345" s="94"/>
      <c r="B2345" s="101">
        <v>1405</v>
      </c>
      <c r="C2345" s="94" t="s">
        <v>747</v>
      </c>
      <c r="D2345" s="94" t="s">
        <v>748</v>
      </c>
      <c r="E2345" s="94"/>
    </row>
    <row r="2346" spans="1:5" x14ac:dyDescent="0.25">
      <c r="A2346" s="94"/>
      <c r="B2346" s="101">
        <v>70</v>
      </c>
      <c r="C2346" s="94" t="s">
        <v>749</v>
      </c>
      <c r="D2346" s="94" t="s">
        <v>750</v>
      </c>
      <c r="E2346" s="94"/>
    </row>
    <row r="2347" spans="1:5" x14ac:dyDescent="0.25">
      <c r="A2347" s="94"/>
      <c r="B2347" s="101">
        <v>620.97</v>
      </c>
      <c r="C2347" s="94" t="s">
        <v>751</v>
      </c>
      <c r="D2347" s="94" t="s">
        <v>752</v>
      </c>
      <c r="E2347" s="94"/>
    </row>
    <row r="2348" spans="1:5" x14ac:dyDescent="0.25">
      <c r="A2348" s="94"/>
      <c r="B2348" s="101">
        <v>4097.5</v>
      </c>
      <c r="C2348" s="94" t="s">
        <v>753</v>
      </c>
      <c r="D2348" s="94" t="s">
        <v>754</v>
      </c>
      <c r="E2348" s="94"/>
    </row>
    <row r="2349" spans="1:5" x14ac:dyDescent="0.25">
      <c r="A2349" s="94"/>
      <c r="B2349" s="101">
        <v>1900</v>
      </c>
      <c r="C2349" s="94" t="s">
        <v>755</v>
      </c>
      <c r="D2349" s="94" t="s">
        <v>557</v>
      </c>
      <c r="E2349" s="94"/>
    </row>
    <row r="2350" spans="1:5" x14ac:dyDescent="0.25">
      <c r="A2350" s="94"/>
      <c r="B2350" s="101">
        <v>1097.5</v>
      </c>
      <c r="C2350" s="94" t="s">
        <v>756</v>
      </c>
      <c r="D2350" s="94" t="s">
        <v>757</v>
      </c>
      <c r="E2350" s="94"/>
    </row>
    <row r="2351" spans="1:5" x14ac:dyDescent="0.25">
      <c r="A2351" s="94"/>
      <c r="B2351" s="101">
        <v>450</v>
      </c>
      <c r="C2351" s="94" t="s">
        <v>758</v>
      </c>
      <c r="D2351" s="94" t="s">
        <v>759</v>
      </c>
      <c r="E2351" s="94"/>
    </row>
    <row r="2352" spans="1:5" x14ac:dyDescent="0.25">
      <c r="A2352" s="94"/>
      <c r="B2352" s="101">
        <v>125</v>
      </c>
      <c r="C2352" s="94" t="s">
        <v>760</v>
      </c>
      <c r="D2352" s="94" t="s">
        <v>761</v>
      </c>
      <c r="E2352" s="94"/>
    </row>
    <row r="2353" spans="1:5" x14ac:dyDescent="0.25">
      <c r="A2353" s="94"/>
      <c r="B2353" s="101">
        <v>221.5</v>
      </c>
      <c r="C2353" s="94" t="s">
        <v>762</v>
      </c>
      <c r="D2353" s="94" t="s">
        <v>763</v>
      </c>
      <c r="E2353" s="94"/>
    </row>
    <row r="2354" spans="1:5" x14ac:dyDescent="0.25">
      <c r="A2354" s="94"/>
      <c r="B2354" s="101">
        <v>153</v>
      </c>
      <c r="C2354" s="94" t="s">
        <v>764</v>
      </c>
      <c r="D2354" s="94" t="s">
        <v>765</v>
      </c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10886.970000000001</v>
      </c>
      <c r="C2390" s="94"/>
      <c r="D2390" s="94"/>
      <c r="E2390" s="94"/>
    </row>
    <row r="2393" spans="1:5" x14ac:dyDescent="0.25">
      <c r="A2393" s="125" t="s">
        <v>0</v>
      </c>
      <c r="B2393" s="146" t="s">
        <v>528</v>
      </c>
      <c r="C2393" s="125" t="s">
        <v>529</v>
      </c>
      <c r="D2393" s="125" t="s">
        <v>530</v>
      </c>
      <c r="E2393" s="125" t="s">
        <v>172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>
        <v>365.5</v>
      </c>
      <c r="C2395" s="94" t="s">
        <v>766</v>
      </c>
      <c r="D2395" s="94" t="s">
        <v>767</v>
      </c>
      <c r="E2395" s="94"/>
    </row>
    <row r="2396" spans="1:5" x14ac:dyDescent="0.25">
      <c r="A2396" s="94"/>
      <c r="B2396" s="101">
        <v>239</v>
      </c>
      <c r="C2396" s="100" t="s">
        <v>768</v>
      </c>
      <c r="D2396" s="94" t="s">
        <v>769</v>
      </c>
      <c r="E2396" s="94"/>
    </row>
    <row r="2397" spans="1:5" x14ac:dyDescent="0.25">
      <c r="A2397" s="94"/>
      <c r="B2397" s="101">
        <v>105.87</v>
      </c>
      <c r="C2397" s="94" t="s">
        <v>770</v>
      </c>
      <c r="D2397" s="94" t="s">
        <v>771</v>
      </c>
      <c r="E2397" s="94"/>
    </row>
    <row r="2398" spans="1:5" x14ac:dyDescent="0.25">
      <c r="A2398" s="94"/>
      <c r="B2398" s="101">
        <v>1932.5</v>
      </c>
      <c r="C2398" s="94" t="s">
        <v>772</v>
      </c>
      <c r="D2398" s="94" t="s">
        <v>771</v>
      </c>
      <c r="E2398" s="94"/>
    </row>
    <row r="2399" spans="1:5" x14ac:dyDescent="0.25">
      <c r="A2399" s="94"/>
      <c r="B2399" s="101">
        <v>695</v>
      </c>
      <c r="C2399" s="94" t="s">
        <v>773</v>
      </c>
      <c r="D2399" s="94" t="s">
        <v>774</v>
      </c>
      <c r="E2399" s="94"/>
    </row>
    <row r="2400" spans="1:5" x14ac:dyDescent="0.25">
      <c r="A2400" s="94"/>
      <c r="B2400" s="101">
        <v>1129.5</v>
      </c>
      <c r="C2400" s="94" t="s">
        <v>775</v>
      </c>
      <c r="D2400" s="94" t="s">
        <v>541</v>
      </c>
      <c r="E2400" s="94"/>
    </row>
    <row r="2401" spans="1:5" x14ac:dyDescent="0.25">
      <c r="A2401" s="94"/>
      <c r="B2401" s="101">
        <v>519.5</v>
      </c>
      <c r="C2401" s="94" t="s">
        <v>776</v>
      </c>
      <c r="D2401" s="94" t="s">
        <v>777</v>
      </c>
      <c r="E2401" s="94"/>
    </row>
    <row r="2402" spans="1:5" x14ac:dyDescent="0.25">
      <c r="A2402" s="94"/>
      <c r="B2402" s="101">
        <v>230</v>
      </c>
      <c r="C2402" s="94" t="s">
        <v>778</v>
      </c>
      <c r="D2402" s="94" t="s">
        <v>779</v>
      </c>
      <c r="E2402" s="94"/>
    </row>
    <row r="2403" spans="1:5" x14ac:dyDescent="0.25">
      <c r="A2403" s="94"/>
      <c r="B2403" s="101">
        <v>472</v>
      </c>
      <c r="C2403" s="94" t="s">
        <v>780</v>
      </c>
      <c r="D2403" s="94" t="s">
        <v>781</v>
      </c>
      <c r="E2403" s="94"/>
    </row>
    <row r="2404" spans="1:5" x14ac:dyDescent="0.25">
      <c r="A2404" s="94"/>
      <c r="B2404" s="101">
        <v>88.99</v>
      </c>
      <c r="C2404" s="94" t="s">
        <v>782</v>
      </c>
      <c r="D2404" s="94" t="s">
        <v>781</v>
      </c>
      <c r="E2404" s="94"/>
    </row>
    <row r="2405" spans="1:5" x14ac:dyDescent="0.25">
      <c r="A2405" s="94"/>
      <c r="B2405" s="101">
        <v>409.5</v>
      </c>
      <c r="C2405" s="94" t="s">
        <v>783</v>
      </c>
      <c r="D2405" s="94" t="s">
        <v>784</v>
      </c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6187.36</v>
      </c>
      <c r="C2442" s="94"/>
      <c r="D2442" s="94"/>
      <c r="E2442" s="94"/>
    </row>
    <row r="2445" spans="1:5" x14ac:dyDescent="0.25">
      <c r="A2445" s="125" t="s">
        <v>0</v>
      </c>
      <c r="B2445" s="146" t="s">
        <v>528</v>
      </c>
      <c r="C2445" s="125" t="s">
        <v>529</v>
      </c>
      <c r="D2445" s="125" t="s">
        <v>530</v>
      </c>
      <c r="E2445" s="125" t="s">
        <v>172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528</v>
      </c>
      <c r="C2497" s="125" t="s">
        <v>529</v>
      </c>
      <c r="D2497" s="125" t="s">
        <v>530</v>
      </c>
      <c r="E2497" s="125" t="s">
        <v>172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528</v>
      </c>
      <c r="C2549" s="125" t="s">
        <v>529</v>
      </c>
      <c r="D2549" s="125" t="s">
        <v>530</v>
      </c>
      <c r="E2549" s="125" t="s">
        <v>172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594</v>
      </c>
      <c r="C2551" s="94" t="s">
        <v>785</v>
      </c>
      <c r="D2551" s="94" t="s">
        <v>786</v>
      </c>
      <c r="E2551" s="94"/>
    </row>
    <row r="2552" spans="1:5" x14ac:dyDescent="0.25">
      <c r="A2552" s="94"/>
      <c r="B2552" s="101">
        <v>88.99</v>
      </c>
      <c r="C2552" s="100" t="s">
        <v>787</v>
      </c>
      <c r="D2552" s="94" t="s">
        <v>788</v>
      </c>
      <c r="E2552" s="94"/>
    </row>
    <row r="2553" spans="1:5" x14ac:dyDescent="0.25">
      <c r="A2553" s="94"/>
      <c r="B2553" s="101">
        <v>453</v>
      </c>
      <c r="C2553" s="94" t="s">
        <v>789</v>
      </c>
      <c r="D2553" s="94" t="s">
        <v>790</v>
      </c>
      <c r="E2553" s="94"/>
    </row>
    <row r="2554" spans="1:5" x14ac:dyDescent="0.25">
      <c r="A2554" s="94"/>
      <c r="B2554" s="101">
        <v>25</v>
      </c>
      <c r="C2554" s="94" t="s">
        <v>791</v>
      </c>
      <c r="D2554" s="94" t="s">
        <v>583</v>
      </c>
      <c r="E2554" s="94"/>
    </row>
    <row r="2555" spans="1:5" x14ac:dyDescent="0.25">
      <c r="A2555" s="94"/>
      <c r="B2555" s="101">
        <v>50</v>
      </c>
      <c r="C2555" s="94" t="s">
        <v>792</v>
      </c>
      <c r="D2555" s="94" t="s">
        <v>793</v>
      </c>
      <c r="E2555" s="94"/>
    </row>
    <row r="2556" spans="1:5" x14ac:dyDescent="0.25">
      <c r="A2556" s="94"/>
      <c r="B2556" s="101">
        <v>729.5</v>
      </c>
      <c r="C2556" s="94" t="s">
        <v>794</v>
      </c>
      <c r="D2556" s="94" t="s">
        <v>793</v>
      </c>
      <c r="E2556" s="94"/>
    </row>
    <row r="2557" spans="1:5" x14ac:dyDescent="0.25">
      <c r="A2557" s="94"/>
      <c r="B2557" s="101">
        <v>130.6</v>
      </c>
      <c r="C2557" s="94" t="s">
        <v>795</v>
      </c>
      <c r="D2557" s="94" t="s">
        <v>796</v>
      </c>
      <c r="E2557" s="94"/>
    </row>
    <row r="2558" spans="1:5" x14ac:dyDescent="0.25">
      <c r="A2558" s="94"/>
      <c r="B2558" s="101">
        <v>52</v>
      </c>
      <c r="C2558" s="94" t="s">
        <v>797</v>
      </c>
      <c r="D2558" s="94" t="s">
        <v>798</v>
      </c>
      <c r="E2558" s="94"/>
    </row>
    <row r="2559" spans="1:5" x14ac:dyDescent="0.25">
      <c r="A2559" s="94"/>
      <c r="B2559" s="101">
        <v>383.5</v>
      </c>
      <c r="C2559" s="94" t="s">
        <v>799</v>
      </c>
      <c r="D2559" s="94" t="s">
        <v>798</v>
      </c>
      <c r="E2559" s="94"/>
    </row>
    <row r="2560" spans="1:5" x14ac:dyDescent="0.25">
      <c r="A2560" s="94"/>
      <c r="B2560" s="101">
        <v>184.5</v>
      </c>
      <c r="C2560" s="94" t="s">
        <v>800</v>
      </c>
      <c r="D2560" s="94" t="s">
        <v>801</v>
      </c>
      <c r="E2560" s="94"/>
    </row>
    <row r="2561" spans="1:5" x14ac:dyDescent="0.25">
      <c r="A2561" s="94"/>
      <c r="B2561" s="101">
        <v>677</v>
      </c>
      <c r="C2561" s="94" t="s">
        <v>802</v>
      </c>
      <c r="D2561" s="94" t="s">
        <v>803</v>
      </c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3368.09</v>
      </c>
      <c r="C2598" s="94"/>
      <c r="D2598" s="94"/>
      <c r="E2598" s="94"/>
    </row>
    <row r="2601" spans="1:5" x14ac:dyDescent="0.25">
      <c r="A2601" s="125" t="s">
        <v>0</v>
      </c>
      <c r="B2601" s="146" t="s">
        <v>528</v>
      </c>
      <c r="C2601" s="125" t="s">
        <v>529</v>
      </c>
      <c r="D2601" s="125" t="s">
        <v>530</v>
      </c>
      <c r="E2601" s="125" t="s">
        <v>172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774</v>
      </c>
      <c r="C2603" s="94" t="s">
        <v>804</v>
      </c>
      <c r="D2603" s="94" t="s">
        <v>805</v>
      </c>
      <c r="E2603" s="94"/>
    </row>
    <row r="2604" spans="1:5" x14ac:dyDescent="0.25">
      <c r="A2604" s="94"/>
      <c r="B2604" s="101">
        <v>1724.5</v>
      </c>
      <c r="C2604" s="100" t="s">
        <v>806</v>
      </c>
      <c r="D2604" s="94" t="s">
        <v>807</v>
      </c>
      <c r="E2604" s="94"/>
    </row>
    <row r="2605" spans="1:5" x14ac:dyDescent="0.25">
      <c r="A2605" s="94"/>
      <c r="B2605" s="101">
        <v>202.99</v>
      </c>
      <c r="C2605" s="94" t="s">
        <v>808</v>
      </c>
      <c r="D2605" s="94" t="s">
        <v>809</v>
      </c>
      <c r="E2605" s="94"/>
    </row>
    <row r="2606" spans="1:5" x14ac:dyDescent="0.25">
      <c r="A2606" s="94"/>
      <c r="B2606" s="101">
        <v>840</v>
      </c>
      <c r="C2606" s="94" t="s">
        <v>810</v>
      </c>
      <c r="D2606" s="94" t="s">
        <v>811</v>
      </c>
      <c r="E2606" s="94"/>
    </row>
    <row r="2607" spans="1:5" x14ac:dyDescent="0.25">
      <c r="A2607" s="94"/>
      <c r="B2607" s="101">
        <v>197.74</v>
      </c>
      <c r="C2607" s="94" t="s">
        <v>812</v>
      </c>
      <c r="D2607" s="94" t="s">
        <v>813</v>
      </c>
      <c r="E2607" s="94"/>
    </row>
    <row r="2608" spans="1:5" x14ac:dyDescent="0.25">
      <c r="A2608" s="94"/>
      <c r="B2608" s="101">
        <v>113.99</v>
      </c>
      <c r="C2608" s="94" t="s">
        <v>814</v>
      </c>
      <c r="D2608" s="94" t="s">
        <v>815</v>
      </c>
      <c r="E2608" s="94"/>
    </row>
    <row r="2609" spans="1:5" x14ac:dyDescent="0.25">
      <c r="A2609" s="94"/>
      <c r="B2609" s="101">
        <v>928.5</v>
      </c>
      <c r="C2609" s="94" t="s">
        <v>816</v>
      </c>
      <c r="D2609" s="94" t="s">
        <v>817</v>
      </c>
      <c r="E2609" s="94"/>
    </row>
    <row r="2610" spans="1:5" x14ac:dyDescent="0.25">
      <c r="A2610" s="94"/>
      <c r="B2610" s="101">
        <v>660.5</v>
      </c>
      <c r="C2610" s="94" t="s">
        <v>818</v>
      </c>
      <c r="D2610" s="94" t="s">
        <v>819</v>
      </c>
      <c r="E2610" s="94"/>
    </row>
    <row r="2611" spans="1:5" x14ac:dyDescent="0.25">
      <c r="A2611" s="94"/>
      <c r="B2611" s="101">
        <v>140</v>
      </c>
      <c r="C2611" s="94" t="s">
        <v>820</v>
      </c>
      <c r="D2611" s="94" t="s">
        <v>821</v>
      </c>
      <c r="E2611" s="94"/>
    </row>
    <row r="2612" spans="1:5" x14ac:dyDescent="0.25">
      <c r="A2612" s="94"/>
      <c r="B2612" s="101">
        <v>637.5</v>
      </c>
      <c r="C2612" s="94" t="s">
        <v>822</v>
      </c>
      <c r="D2612" s="94" t="s">
        <v>823</v>
      </c>
      <c r="E2612" s="94"/>
    </row>
    <row r="2613" spans="1:5" x14ac:dyDescent="0.25">
      <c r="A2613" s="94"/>
      <c r="B2613" s="101">
        <v>102</v>
      </c>
      <c r="C2613" s="94" t="s">
        <v>824</v>
      </c>
      <c r="D2613" s="94" t="s">
        <v>823</v>
      </c>
      <c r="E2613" s="94"/>
    </row>
    <row r="2614" spans="1:5" x14ac:dyDescent="0.25">
      <c r="A2614" s="94"/>
      <c r="B2614" s="101">
        <v>435</v>
      </c>
      <c r="C2614" s="94" t="s">
        <v>825</v>
      </c>
      <c r="D2614" s="94" t="s">
        <v>826</v>
      </c>
      <c r="E2614" s="94"/>
    </row>
    <row r="2615" spans="1:5" x14ac:dyDescent="0.25">
      <c r="A2615" s="94"/>
      <c r="B2615" s="101">
        <v>776.5</v>
      </c>
      <c r="C2615" s="94" t="s">
        <v>827</v>
      </c>
      <c r="D2615" s="94" t="s">
        <v>828</v>
      </c>
      <c r="E2615" s="94"/>
    </row>
    <row r="2616" spans="1:5" x14ac:dyDescent="0.25">
      <c r="A2616" s="94"/>
      <c r="B2616" s="101">
        <v>387</v>
      </c>
      <c r="C2616" s="94" t="s">
        <v>829</v>
      </c>
      <c r="D2616" s="94" t="s">
        <v>830</v>
      </c>
      <c r="E2616" s="94"/>
    </row>
    <row r="2617" spans="1:5" x14ac:dyDescent="0.25">
      <c r="A2617" s="94"/>
      <c r="B2617" s="101">
        <v>385</v>
      </c>
      <c r="C2617" s="94" t="s">
        <v>831</v>
      </c>
      <c r="D2617" s="94" t="s">
        <v>832</v>
      </c>
      <c r="E2617" s="94"/>
    </row>
    <row r="2618" spans="1:5" x14ac:dyDescent="0.25">
      <c r="A2618" s="94"/>
      <c r="B2618" s="101">
        <v>191.5</v>
      </c>
      <c r="C2618" s="94" t="s">
        <v>833</v>
      </c>
      <c r="D2618" s="94" t="s">
        <v>832</v>
      </c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8496.7199999999993</v>
      </c>
      <c r="C2650" s="94"/>
      <c r="D2650" s="94"/>
      <c r="E2650" s="94"/>
    </row>
    <row r="2653" spans="1:5" x14ac:dyDescent="0.25">
      <c r="A2653" s="125" t="s">
        <v>0</v>
      </c>
      <c r="B2653" s="146" t="s">
        <v>528</v>
      </c>
      <c r="C2653" s="125" t="s">
        <v>529</v>
      </c>
      <c r="D2653" s="125" t="s">
        <v>530</v>
      </c>
      <c r="E2653" s="125" t="s">
        <v>172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519.5</v>
      </c>
      <c r="C2655" s="94" t="s">
        <v>834</v>
      </c>
      <c r="D2655" s="94" t="s">
        <v>835</v>
      </c>
      <c r="E2655" s="94"/>
    </row>
    <row r="2656" spans="1:5" x14ac:dyDescent="0.25">
      <c r="A2656" s="94"/>
      <c r="B2656" s="101">
        <v>170</v>
      </c>
      <c r="C2656" s="100" t="s">
        <v>836</v>
      </c>
      <c r="D2656" s="94" t="s">
        <v>837</v>
      </c>
      <c r="E2656" s="94"/>
    </row>
    <row r="2657" spans="1:5" x14ac:dyDescent="0.25">
      <c r="A2657" s="94"/>
      <c r="B2657" s="101">
        <v>400</v>
      </c>
      <c r="C2657" s="94" t="s">
        <v>838</v>
      </c>
      <c r="D2657" s="94" t="s">
        <v>839</v>
      </c>
      <c r="E2657" s="94"/>
    </row>
    <row r="2658" spans="1:5" x14ac:dyDescent="0.25">
      <c r="A2658" s="94"/>
      <c r="B2658" s="101">
        <v>265.5</v>
      </c>
      <c r="C2658" s="94" t="s">
        <v>840</v>
      </c>
      <c r="D2658" s="94" t="s">
        <v>841</v>
      </c>
      <c r="E2658" s="94"/>
    </row>
    <row r="2659" spans="1:5" x14ac:dyDescent="0.25">
      <c r="A2659" s="94"/>
      <c r="B2659" s="101">
        <v>745.5</v>
      </c>
      <c r="C2659" s="94" t="s">
        <v>842</v>
      </c>
      <c r="D2659" s="94" t="s">
        <v>581</v>
      </c>
      <c r="E2659" s="94"/>
    </row>
    <row r="2660" spans="1:5" x14ac:dyDescent="0.25">
      <c r="A2660" s="94"/>
      <c r="B2660" s="101">
        <v>163</v>
      </c>
      <c r="C2660" s="94" t="s">
        <v>843</v>
      </c>
      <c r="D2660" s="94" t="s">
        <v>844</v>
      </c>
      <c r="E2660" s="94"/>
    </row>
    <row r="2661" spans="1:5" x14ac:dyDescent="0.25">
      <c r="A2661" s="94"/>
      <c r="B2661" s="101">
        <v>1737</v>
      </c>
      <c r="C2661" s="94" t="s">
        <v>845</v>
      </c>
      <c r="D2661" s="94" t="s">
        <v>844</v>
      </c>
      <c r="E2661" s="94"/>
    </row>
    <row r="2662" spans="1:5" x14ac:dyDescent="0.25">
      <c r="A2662" s="94"/>
      <c r="B2662" s="101">
        <v>27.99</v>
      </c>
      <c r="C2662" s="94" t="s">
        <v>846</v>
      </c>
      <c r="D2662" s="94" t="s">
        <v>847</v>
      </c>
      <c r="E2662" s="94"/>
    </row>
    <row r="2663" spans="1:5" x14ac:dyDescent="0.25">
      <c r="A2663" s="94"/>
      <c r="B2663" s="101">
        <v>373.5</v>
      </c>
      <c r="C2663" s="94" t="s">
        <v>848</v>
      </c>
      <c r="D2663" s="94" t="s">
        <v>847</v>
      </c>
      <c r="E2663" s="94"/>
    </row>
    <row r="2664" spans="1:5" x14ac:dyDescent="0.25">
      <c r="A2664" s="94"/>
      <c r="B2664" s="101">
        <v>1903</v>
      </c>
      <c r="C2664" s="94" t="s">
        <v>849</v>
      </c>
      <c r="D2664" s="94" t="s">
        <v>850</v>
      </c>
      <c r="E2664" s="94"/>
    </row>
    <row r="2665" spans="1:5" x14ac:dyDescent="0.25">
      <c r="A2665" s="94"/>
      <c r="B2665" s="101">
        <v>294</v>
      </c>
      <c r="C2665" s="94" t="s">
        <v>851</v>
      </c>
      <c r="D2665" s="94" t="s">
        <v>852</v>
      </c>
      <c r="E2665" s="94"/>
    </row>
    <row r="2666" spans="1:5" x14ac:dyDescent="0.25">
      <c r="A2666" s="94"/>
      <c r="B2666" s="101">
        <v>730</v>
      </c>
      <c r="C2666" s="94" t="s">
        <v>853</v>
      </c>
      <c r="D2666" s="94" t="s">
        <v>854</v>
      </c>
      <c r="E2666" s="94"/>
    </row>
    <row r="2667" spans="1:5" x14ac:dyDescent="0.25">
      <c r="A2667" s="94"/>
      <c r="B2667" s="101">
        <v>198</v>
      </c>
      <c r="C2667" s="94" t="s">
        <v>855</v>
      </c>
      <c r="D2667" s="94" t="s">
        <v>856</v>
      </c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7526.99</v>
      </c>
      <c r="C2702" s="94"/>
      <c r="D2702" s="94"/>
      <c r="E2702" s="94"/>
    </row>
    <row r="2705" spans="1:5" x14ac:dyDescent="0.25">
      <c r="A2705" s="125" t="s">
        <v>0</v>
      </c>
      <c r="B2705" s="146" t="s">
        <v>528</v>
      </c>
      <c r="C2705" s="125" t="s">
        <v>529</v>
      </c>
      <c r="D2705" s="125" t="s">
        <v>530</v>
      </c>
      <c r="E2705" s="125" t="s">
        <v>172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219.99</v>
      </c>
      <c r="C2707" s="94" t="s">
        <v>857</v>
      </c>
      <c r="D2707" s="94" t="s">
        <v>858</v>
      </c>
      <c r="E2707" s="94"/>
    </row>
    <row r="2708" spans="1:5" x14ac:dyDescent="0.25">
      <c r="A2708" s="94"/>
      <c r="B2708" s="101">
        <v>325.5</v>
      </c>
      <c r="C2708" s="100" t="s">
        <v>859</v>
      </c>
      <c r="D2708" s="94" t="s">
        <v>860</v>
      </c>
      <c r="E2708" s="94"/>
    </row>
    <row r="2709" spans="1:5" x14ac:dyDescent="0.25">
      <c r="A2709" s="94"/>
      <c r="B2709" s="101">
        <v>1800</v>
      </c>
      <c r="C2709" s="94" t="s">
        <v>861</v>
      </c>
      <c r="D2709" s="94" t="s">
        <v>862</v>
      </c>
      <c r="E2709" s="94"/>
    </row>
    <row r="2710" spans="1:5" x14ac:dyDescent="0.25">
      <c r="A2710" s="94"/>
      <c r="B2710" s="101">
        <v>3586.5</v>
      </c>
      <c r="C2710" s="94" t="s">
        <v>863</v>
      </c>
      <c r="D2710" s="94" t="s">
        <v>862</v>
      </c>
      <c r="E2710" s="94"/>
    </row>
    <row r="2711" spans="1:5" x14ac:dyDescent="0.25">
      <c r="A2711" s="94"/>
      <c r="B2711" s="101">
        <v>1377</v>
      </c>
      <c r="C2711" s="94" t="s">
        <v>864</v>
      </c>
      <c r="D2711" s="94" t="s">
        <v>865</v>
      </c>
      <c r="E2711" s="94"/>
    </row>
    <row r="2712" spans="1:5" x14ac:dyDescent="0.25">
      <c r="A2712" s="94"/>
      <c r="B2712" s="101">
        <v>141</v>
      </c>
      <c r="C2712" s="94" t="s">
        <v>866</v>
      </c>
      <c r="D2712" s="94" t="s">
        <v>867</v>
      </c>
      <c r="E2712" s="94"/>
    </row>
    <row r="2713" spans="1:5" x14ac:dyDescent="0.25">
      <c r="A2713" s="94"/>
      <c r="B2713" s="101">
        <v>914</v>
      </c>
      <c r="C2713" s="94" t="s">
        <v>868</v>
      </c>
      <c r="D2713" s="94" t="s">
        <v>869</v>
      </c>
      <c r="E2713" s="94"/>
    </row>
    <row r="2714" spans="1:5" x14ac:dyDescent="0.25">
      <c r="A2714" s="94"/>
      <c r="B2714" s="101">
        <v>792.5</v>
      </c>
      <c r="C2714" s="94" t="s">
        <v>870</v>
      </c>
      <c r="D2714" s="94" t="s">
        <v>871</v>
      </c>
      <c r="E2714" s="94"/>
    </row>
    <row r="2715" spans="1:5" x14ac:dyDescent="0.25">
      <c r="A2715" s="94"/>
      <c r="B2715" s="101">
        <v>916</v>
      </c>
      <c r="C2715" s="94" t="s">
        <v>872</v>
      </c>
      <c r="D2715" s="94" t="s">
        <v>873</v>
      </c>
      <c r="E2715" s="94"/>
    </row>
    <row r="2716" spans="1:5" x14ac:dyDescent="0.25">
      <c r="A2716" s="94"/>
      <c r="B2716" s="101">
        <v>118</v>
      </c>
      <c r="C2716" s="94" t="s">
        <v>874</v>
      </c>
      <c r="D2716" s="94" t="s">
        <v>875</v>
      </c>
      <c r="E2716" s="94"/>
    </row>
    <row r="2717" spans="1:5" x14ac:dyDescent="0.25">
      <c r="A2717" s="94"/>
      <c r="B2717" s="101">
        <v>316</v>
      </c>
      <c r="C2717" s="94" t="s">
        <v>876</v>
      </c>
      <c r="D2717" s="94" t="s">
        <v>877</v>
      </c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10506.49</v>
      </c>
      <c r="C2754" s="94"/>
      <c r="D2754" s="94"/>
      <c r="E2754" s="94"/>
    </row>
    <row r="2757" spans="1:5" x14ac:dyDescent="0.25">
      <c r="A2757" s="125" t="s">
        <v>0</v>
      </c>
      <c r="B2757" s="146" t="s">
        <v>528</v>
      </c>
      <c r="C2757" s="125" t="s">
        <v>529</v>
      </c>
      <c r="D2757" s="125" t="s">
        <v>530</v>
      </c>
      <c r="E2757" s="125" t="s">
        <v>172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>
        <v>211</v>
      </c>
      <c r="C2759" s="94" t="s">
        <v>878</v>
      </c>
      <c r="D2759" s="94" t="s">
        <v>879</v>
      </c>
      <c r="E2759" s="94"/>
    </row>
    <row r="2760" spans="1:5" x14ac:dyDescent="0.25">
      <c r="A2760" s="94"/>
      <c r="B2760" s="101">
        <v>204</v>
      </c>
      <c r="C2760" s="100" t="s">
        <v>880</v>
      </c>
      <c r="D2760" s="94" t="s">
        <v>881</v>
      </c>
      <c r="E2760" s="94"/>
    </row>
    <row r="2761" spans="1:5" x14ac:dyDescent="0.25">
      <c r="A2761" s="94"/>
      <c r="B2761" s="101">
        <v>780.5</v>
      </c>
      <c r="C2761" s="94" t="s">
        <v>882</v>
      </c>
      <c r="D2761" s="94" t="s">
        <v>881</v>
      </c>
      <c r="E2761" s="94"/>
    </row>
    <row r="2762" spans="1:5" x14ac:dyDescent="0.25">
      <c r="A2762" s="94"/>
      <c r="B2762" s="101">
        <v>542.5</v>
      </c>
      <c r="C2762" s="94" t="s">
        <v>883</v>
      </c>
      <c r="D2762" s="94" t="s">
        <v>884</v>
      </c>
      <c r="E2762" s="94"/>
    </row>
    <row r="2763" spans="1:5" x14ac:dyDescent="0.25">
      <c r="A2763" s="94"/>
      <c r="B2763" s="101">
        <v>355</v>
      </c>
      <c r="C2763" s="94" t="s">
        <v>885</v>
      </c>
      <c r="D2763" s="94" t="s">
        <v>886</v>
      </c>
      <c r="E2763" s="94"/>
    </row>
    <row r="2764" spans="1:5" x14ac:dyDescent="0.25">
      <c r="A2764" s="94"/>
      <c r="B2764" s="101">
        <v>510</v>
      </c>
      <c r="C2764" s="94" t="s">
        <v>887</v>
      </c>
      <c r="D2764" s="94" t="s">
        <v>888</v>
      </c>
      <c r="E2764" s="94"/>
    </row>
    <row r="2765" spans="1:5" x14ac:dyDescent="0.25">
      <c r="A2765" s="94"/>
      <c r="B2765" s="101">
        <v>1090</v>
      </c>
      <c r="C2765" s="94" t="s">
        <v>889</v>
      </c>
      <c r="D2765" s="94" t="s">
        <v>890</v>
      </c>
      <c r="E2765" s="94"/>
    </row>
    <row r="2766" spans="1:5" x14ac:dyDescent="0.25">
      <c r="A2766" s="94"/>
      <c r="B2766" s="101">
        <v>1211</v>
      </c>
      <c r="C2766" s="94" t="s">
        <v>891</v>
      </c>
      <c r="D2766" s="94" t="s">
        <v>892</v>
      </c>
      <c r="E2766" s="94"/>
    </row>
    <row r="2767" spans="1:5" x14ac:dyDescent="0.25">
      <c r="A2767" s="94"/>
      <c r="B2767" s="101">
        <v>1792</v>
      </c>
      <c r="C2767" s="94" t="s">
        <v>893</v>
      </c>
      <c r="D2767" s="94" t="s">
        <v>892</v>
      </c>
      <c r="E2767" s="94"/>
    </row>
    <row r="2768" spans="1:5" x14ac:dyDescent="0.25">
      <c r="A2768" s="94"/>
      <c r="B2768" s="101">
        <v>600</v>
      </c>
      <c r="C2768" s="94" t="s">
        <v>894</v>
      </c>
      <c r="D2768" s="94" t="s">
        <v>895</v>
      </c>
      <c r="E2768" s="94"/>
    </row>
    <row r="2769" spans="1:5" x14ac:dyDescent="0.25">
      <c r="A2769" s="94"/>
      <c r="B2769" s="101">
        <v>201</v>
      </c>
      <c r="C2769" s="94" t="s">
        <v>896</v>
      </c>
      <c r="D2769" s="94" t="s">
        <v>897</v>
      </c>
      <c r="E2769" s="94"/>
    </row>
    <row r="2770" spans="1:5" x14ac:dyDescent="0.25">
      <c r="A2770" s="94"/>
      <c r="B2770" s="101">
        <v>429</v>
      </c>
      <c r="C2770" s="94" t="s">
        <v>898</v>
      </c>
      <c r="D2770" s="94" t="s">
        <v>899</v>
      </c>
      <c r="E2770" s="94"/>
    </row>
    <row r="2771" spans="1:5" x14ac:dyDescent="0.25">
      <c r="A2771" s="94"/>
      <c r="B2771" s="101">
        <v>1902.5</v>
      </c>
      <c r="C2771" s="94" t="s">
        <v>900</v>
      </c>
      <c r="D2771" s="94" t="s">
        <v>901</v>
      </c>
      <c r="E2771" s="94"/>
    </row>
    <row r="2772" spans="1:5" x14ac:dyDescent="0.25">
      <c r="A2772" s="94"/>
      <c r="B2772" s="101">
        <v>198.5</v>
      </c>
      <c r="C2772" s="94" t="s">
        <v>902</v>
      </c>
      <c r="D2772" s="94" t="s">
        <v>903</v>
      </c>
      <c r="E2772" s="94"/>
    </row>
    <row r="2773" spans="1:5" x14ac:dyDescent="0.25">
      <c r="A2773" s="94"/>
      <c r="B2773" s="101">
        <v>679</v>
      </c>
      <c r="C2773" s="94" t="s">
        <v>904</v>
      </c>
      <c r="D2773" s="94" t="s">
        <v>905</v>
      </c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10706</v>
      </c>
      <c r="C2806" s="94"/>
      <c r="D2806" s="94"/>
      <c r="E2806" s="94"/>
    </row>
    <row r="2809" spans="1:5" x14ac:dyDescent="0.25">
      <c r="A2809" s="125" t="s">
        <v>0</v>
      </c>
      <c r="B2809" s="146" t="s">
        <v>528</v>
      </c>
      <c r="C2809" s="125" t="s">
        <v>529</v>
      </c>
      <c r="D2809" s="125" t="s">
        <v>530</v>
      </c>
      <c r="E2809" s="125" t="s">
        <v>172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528</v>
      </c>
      <c r="C2861" s="125" t="s">
        <v>529</v>
      </c>
      <c r="D2861" s="125" t="s">
        <v>530</v>
      </c>
      <c r="E2861" s="125" t="s">
        <v>172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528</v>
      </c>
      <c r="C2913" s="125" t="s">
        <v>529</v>
      </c>
      <c r="D2913" s="125" t="s">
        <v>530</v>
      </c>
      <c r="E2913" s="125" t="s">
        <v>172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1149.5</v>
      </c>
      <c r="C2915" s="94" t="s">
        <v>906</v>
      </c>
      <c r="D2915" s="94" t="s">
        <v>907</v>
      </c>
      <c r="E2915" s="94"/>
    </row>
    <row r="2916" spans="1:5" x14ac:dyDescent="0.25">
      <c r="A2916" s="94"/>
      <c r="B2916" s="101">
        <v>214.99</v>
      </c>
      <c r="C2916" s="100" t="s">
        <v>908</v>
      </c>
      <c r="D2916" s="94" t="s">
        <v>907</v>
      </c>
      <c r="E2916" s="94"/>
    </row>
    <row r="2917" spans="1:5" x14ac:dyDescent="0.25">
      <c r="A2917" s="94"/>
      <c r="B2917" s="101">
        <v>1365</v>
      </c>
      <c r="C2917" s="94" t="s">
        <v>909</v>
      </c>
      <c r="D2917" s="94" t="s">
        <v>910</v>
      </c>
      <c r="E2917" s="94"/>
    </row>
    <row r="2918" spans="1:5" x14ac:dyDescent="0.25">
      <c r="A2918" s="94"/>
      <c r="B2918" s="101">
        <v>308</v>
      </c>
      <c r="C2918" s="94" t="s">
        <v>911</v>
      </c>
      <c r="D2918" s="94" t="s">
        <v>912</v>
      </c>
      <c r="E2918" s="94"/>
    </row>
    <row r="2919" spans="1:5" x14ac:dyDescent="0.25">
      <c r="A2919" s="94"/>
      <c r="B2919" s="101">
        <v>98</v>
      </c>
      <c r="C2919" s="94" t="s">
        <v>913</v>
      </c>
      <c r="D2919" s="94" t="s">
        <v>914</v>
      </c>
      <c r="E2919" s="94"/>
    </row>
    <row r="2920" spans="1:5" x14ac:dyDescent="0.25">
      <c r="A2920" s="94"/>
      <c r="B2920" s="101">
        <v>549.99</v>
      </c>
      <c r="C2920" s="94" t="s">
        <v>915</v>
      </c>
      <c r="D2920" s="94" t="s">
        <v>916</v>
      </c>
      <c r="E2920" s="94"/>
    </row>
    <row r="2921" spans="1:5" x14ac:dyDescent="0.25">
      <c r="A2921" s="94"/>
      <c r="B2921" s="101">
        <v>515</v>
      </c>
      <c r="C2921" s="94" t="s">
        <v>917</v>
      </c>
      <c r="D2921" s="94" t="s">
        <v>918</v>
      </c>
      <c r="E2921" s="94"/>
    </row>
    <row r="2922" spans="1:5" x14ac:dyDescent="0.25">
      <c r="A2922" s="94"/>
      <c r="B2922" s="101">
        <v>152.5</v>
      </c>
      <c r="C2922" s="94" t="s">
        <v>919</v>
      </c>
      <c r="D2922" s="94" t="s">
        <v>723</v>
      </c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4352.9799999999996</v>
      </c>
      <c r="C2962" s="94"/>
      <c r="D2962" s="94"/>
      <c r="E2962" s="94"/>
    </row>
    <row r="2965" spans="1:5" x14ac:dyDescent="0.25">
      <c r="A2965" s="125" t="s">
        <v>0</v>
      </c>
      <c r="B2965" s="146" t="s">
        <v>528</v>
      </c>
      <c r="C2965" s="125" t="s">
        <v>529</v>
      </c>
      <c r="D2965" s="125" t="s">
        <v>530</v>
      </c>
      <c r="E2965" s="125" t="s">
        <v>172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>
        <v>616</v>
      </c>
      <c r="C2967" s="94" t="s">
        <v>920</v>
      </c>
      <c r="D2967" s="94" t="s">
        <v>921</v>
      </c>
      <c r="E2967" s="94"/>
    </row>
    <row r="2968" spans="1:5" x14ac:dyDescent="0.25">
      <c r="A2968" s="94"/>
      <c r="B2968" s="101">
        <v>248</v>
      </c>
      <c r="C2968" s="100" t="s">
        <v>922</v>
      </c>
      <c r="D2968" s="94" t="s">
        <v>923</v>
      </c>
      <c r="E2968" s="94"/>
    </row>
    <row r="2969" spans="1:5" x14ac:dyDescent="0.25">
      <c r="A2969" s="94"/>
      <c r="B2969" s="101">
        <v>143.5</v>
      </c>
      <c r="C2969" s="94" t="s">
        <v>924</v>
      </c>
      <c r="D2969" s="94" t="s">
        <v>925</v>
      </c>
      <c r="E2969" s="94"/>
    </row>
    <row r="2970" spans="1:5" x14ac:dyDescent="0.25">
      <c r="A2970" s="94"/>
      <c r="B2970" s="101">
        <v>1074</v>
      </c>
      <c r="C2970" s="94" t="s">
        <v>926</v>
      </c>
      <c r="D2970" s="94" t="s">
        <v>925</v>
      </c>
      <c r="E2970" s="94"/>
    </row>
    <row r="2971" spans="1:5" x14ac:dyDescent="0.25">
      <c r="A2971" s="94"/>
      <c r="B2971" s="101">
        <v>109</v>
      </c>
      <c r="C2971" s="94" t="s">
        <v>927</v>
      </c>
      <c r="D2971" s="94" t="s">
        <v>925</v>
      </c>
      <c r="E2971" s="94"/>
    </row>
    <row r="2972" spans="1:5" x14ac:dyDescent="0.25">
      <c r="A2972" s="94"/>
      <c r="B2972" s="101">
        <v>975</v>
      </c>
      <c r="C2972" s="94" t="s">
        <v>928</v>
      </c>
      <c r="D2972" s="94" t="s">
        <v>929</v>
      </c>
      <c r="E2972" s="94"/>
    </row>
    <row r="2973" spans="1:5" x14ac:dyDescent="0.25">
      <c r="A2973" s="94"/>
      <c r="B2973" s="101">
        <v>147</v>
      </c>
      <c r="C2973" s="94" t="s">
        <v>930</v>
      </c>
      <c r="D2973" s="94" t="s">
        <v>931</v>
      </c>
      <c r="E2973" s="94"/>
    </row>
    <row r="2974" spans="1:5" x14ac:dyDescent="0.25">
      <c r="A2974" s="94"/>
      <c r="B2974" s="101">
        <v>98</v>
      </c>
      <c r="C2974" s="94" t="s">
        <v>932</v>
      </c>
      <c r="D2974" s="94" t="s">
        <v>933</v>
      </c>
      <c r="E2974" s="94"/>
    </row>
    <row r="2975" spans="1:5" x14ac:dyDescent="0.25">
      <c r="A2975" s="94"/>
      <c r="B2975" s="101">
        <v>184</v>
      </c>
      <c r="C2975" s="94" t="s">
        <v>934</v>
      </c>
      <c r="D2975" s="94" t="s">
        <v>935</v>
      </c>
      <c r="E2975" s="94"/>
    </row>
    <row r="2976" spans="1:5" x14ac:dyDescent="0.25">
      <c r="A2976" s="94"/>
      <c r="B2976" s="101">
        <v>498</v>
      </c>
      <c r="C2976" s="94" t="s">
        <v>936</v>
      </c>
      <c r="D2976" s="94" t="s">
        <v>937</v>
      </c>
      <c r="E2976" s="94"/>
    </row>
    <row r="2977" spans="1:5" x14ac:dyDescent="0.25">
      <c r="A2977" s="94"/>
      <c r="B2977" s="101">
        <v>812</v>
      </c>
      <c r="C2977" s="94" t="s">
        <v>938</v>
      </c>
      <c r="D2977" s="94" t="s">
        <v>939</v>
      </c>
      <c r="E2977" s="94"/>
    </row>
    <row r="2978" spans="1:5" x14ac:dyDescent="0.25">
      <c r="A2978" s="94"/>
      <c r="B2978" s="101">
        <v>146.53</v>
      </c>
      <c r="C2978" s="94" t="s">
        <v>940</v>
      </c>
      <c r="D2978" s="94" t="s">
        <v>939</v>
      </c>
      <c r="E2978" s="94"/>
    </row>
    <row r="2979" spans="1:5" x14ac:dyDescent="0.25">
      <c r="A2979" s="94"/>
      <c r="B2979" s="101">
        <v>544.5</v>
      </c>
      <c r="C2979" s="94" t="s">
        <v>941</v>
      </c>
      <c r="D2979" s="94" t="s">
        <v>942</v>
      </c>
      <c r="E2979" s="94"/>
    </row>
    <row r="2980" spans="1:5" x14ac:dyDescent="0.25">
      <c r="A2980" s="94"/>
      <c r="B2980" s="101">
        <v>414</v>
      </c>
      <c r="C2980" s="94" t="s">
        <v>943</v>
      </c>
      <c r="D2980" s="94" t="s">
        <v>944</v>
      </c>
      <c r="E2980" s="94"/>
    </row>
    <row r="2981" spans="1:5" x14ac:dyDescent="0.25">
      <c r="A2981" s="94"/>
      <c r="B2981" s="101">
        <v>517</v>
      </c>
      <c r="C2981" s="94" t="s">
        <v>945</v>
      </c>
      <c r="D2981" s="94" t="s">
        <v>946</v>
      </c>
      <c r="E2981" s="94"/>
    </row>
    <row r="2982" spans="1:5" x14ac:dyDescent="0.25">
      <c r="A2982" s="94"/>
      <c r="B2982" s="101">
        <v>96</v>
      </c>
      <c r="C2982" s="94" t="s">
        <v>947</v>
      </c>
      <c r="D2982" s="94" t="s">
        <v>826</v>
      </c>
      <c r="E2982" s="94"/>
    </row>
    <row r="2983" spans="1:5" x14ac:dyDescent="0.25">
      <c r="A2983" s="94"/>
      <c r="B2983" s="101">
        <v>268.5</v>
      </c>
      <c r="C2983" s="94" t="s">
        <v>948</v>
      </c>
      <c r="D2983" s="94" t="s">
        <v>826</v>
      </c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6891.03</v>
      </c>
      <c r="C3014" s="94"/>
      <c r="D3014" s="94"/>
      <c r="E3014" s="94"/>
    </row>
    <row r="3017" spans="1:5" x14ac:dyDescent="0.25">
      <c r="A3017" s="125" t="s">
        <v>0</v>
      </c>
      <c r="B3017" s="146" t="s">
        <v>528</v>
      </c>
      <c r="C3017" s="125" t="s">
        <v>529</v>
      </c>
      <c r="D3017" s="125" t="s">
        <v>530</v>
      </c>
      <c r="E3017" s="125" t="s">
        <v>172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635.5</v>
      </c>
      <c r="C3019" s="94" t="s">
        <v>949</v>
      </c>
      <c r="D3019" s="94" t="s">
        <v>950</v>
      </c>
      <c r="E3019" s="94"/>
    </row>
    <row r="3020" spans="1:5" x14ac:dyDescent="0.25">
      <c r="A3020" s="94"/>
      <c r="B3020" s="101">
        <v>352.5</v>
      </c>
      <c r="C3020" s="100" t="s">
        <v>951</v>
      </c>
      <c r="D3020" s="94" t="s">
        <v>952</v>
      </c>
      <c r="E3020" s="94"/>
    </row>
    <row r="3021" spans="1:5" x14ac:dyDescent="0.25">
      <c r="A3021" s="94"/>
      <c r="B3021" s="101">
        <v>817.5</v>
      </c>
      <c r="C3021" s="94" t="s">
        <v>953</v>
      </c>
      <c r="D3021" s="94" t="s">
        <v>954</v>
      </c>
      <c r="E3021" s="94"/>
    </row>
    <row r="3022" spans="1:5" x14ac:dyDescent="0.25">
      <c r="A3022" s="94"/>
      <c r="B3022" s="101">
        <v>77.5</v>
      </c>
      <c r="C3022" s="94" t="s">
        <v>955</v>
      </c>
      <c r="D3022" s="94" t="s">
        <v>954</v>
      </c>
      <c r="E3022" s="94"/>
    </row>
    <row r="3023" spans="1:5" x14ac:dyDescent="0.25">
      <c r="A3023" s="94"/>
      <c r="B3023" s="101">
        <v>88.99</v>
      </c>
      <c r="C3023" s="94" t="s">
        <v>956</v>
      </c>
      <c r="D3023" s="94" t="s">
        <v>954</v>
      </c>
      <c r="E3023" s="94"/>
    </row>
    <row r="3024" spans="1:5" x14ac:dyDescent="0.25">
      <c r="A3024" s="94"/>
      <c r="B3024" s="101">
        <v>240</v>
      </c>
      <c r="C3024" s="94" t="s">
        <v>957</v>
      </c>
      <c r="D3024" s="94" t="s">
        <v>958</v>
      </c>
      <c r="E3024" s="94"/>
    </row>
    <row r="3025" spans="1:5" x14ac:dyDescent="0.25">
      <c r="A3025" s="94"/>
      <c r="B3025" s="101">
        <v>105.87</v>
      </c>
      <c r="C3025" s="94" t="s">
        <v>959</v>
      </c>
      <c r="D3025" s="94" t="s">
        <v>960</v>
      </c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2317.8599999999997</v>
      </c>
      <c r="C3066" s="94"/>
      <c r="D3066" s="94"/>
      <c r="E3066" s="94"/>
    </row>
    <row r="3069" spans="1:5" x14ac:dyDescent="0.25">
      <c r="A3069" s="125" t="s">
        <v>0</v>
      </c>
      <c r="B3069" s="146" t="s">
        <v>528</v>
      </c>
      <c r="C3069" s="125" t="s">
        <v>529</v>
      </c>
      <c r="D3069" s="125" t="s">
        <v>530</v>
      </c>
      <c r="E3069" s="125" t="s">
        <v>172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935</v>
      </c>
      <c r="C3071" s="94" t="s">
        <v>961</v>
      </c>
      <c r="D3071" s="94" t="s">
        <v>962</v>
      </c>
      <c r="E3071" s="94"/>
    </row>
    <row r="3072" spans="1:5" x14ac:dyDescent="0.25">
      <c r="A3072" s="94"/>
      <c r="B3072" s="101">
        <v>673</v>
      </c>
      <c r="C3072" s="100" t="s">
        <v>963</v>
      </c>
      <c r="D3072" s="94" t="s">
        <v>964</v>
      </c>
      <c r="E3072" s="94"/>
    </row>
    <row r="3073" spans="1:5" x14ac:dyDescent="0.25">
      <c r="A3073" s="94"/>
      <c r="B3073" s="101">
        <v>558</v>
      </c>
      <c r="C3073" s="94" t="s">
        <v>965</v>
      </c>
      <c r="D3073" s="94" t="s">
        <v>966</v>
      </c>
      <c r="E3073" s="94"/>
    </row>
    <row r="3074" spans="1:5" x14ac:dyDescent="0.25">
      <c r="A3074" s="94"/>
      <c r="B3074" s="101">
        <v>323</v>
      </c>
      <c r="C3074" s="94" t="s">
        <v>967</v>
      </c>
      <c r="D3074" s="94" t="s">
        <v>968</v>
      </c>
      <c r="E3074" s="94"/>
    </row>
    <row r="3075" spans="1:5" x14ac:dyDescent="0.25">
      <c r="A3075" s="94"/>
      <c r="B3075" s="101">
        <v>333.5</v>
      </c>
      <c r="C3075" s="94" t="s">
        <v>969</v>
      </c>
      <c r="D3075" s="94" t="s">
        <v>970</v>
      </c>
      <c r="E3075" s="94"/>
    </row>
    <row r="3076" spans="1:5" x14ac:dyDescent="0.25">
      <c r="A3076" s="94"/>
      <c r="B3076" s="101">
        <v>340.5</v>
      </c>
      <c r="C3076" s="94" t="s">
        <v>971</v>
      </c>
      <c r="D3076" s="94" t="s">
        <v>972</v>
      </c>
      <c r="E3076" s="94"/>
    </row>
    <row r="3077" spans="1:5" x14ac:dyDescent="0.25">
      <c r="A3077" s="94"/>
      <c r="B3077" s="101">
        <v>46.49</v>
      </c>
      <c r="C3077" s="94" t="s">
        <v>973</v>
      </c>
      <c r="D3077" s="94" t="s">
        <v>974</v>
      </c>
      <c r="E3077" s="94"/>
    </row>
    <row r="3078" spans="1:5" x14ac:dyDescent="0.25">
      <c r="A3078" s="94"/>
      <c r="B3078" s="101">
        <v>380</v>
      </c>
      <c r="C3078" s="94" t="s">
        <v>975</v>
      </c>
      <c r="D3078" s="94" t="s">
        <v>976</v>
      </c>
      <c r="E3078" s="94"/>
    </row>
    <row r="3079" spans="1:5" x14ac:dyDescent="0.25">
      <c r="A3079" s="94"/>
      <c r="B3079" s="101">
        <v>49.5</v>
      </c>
      <c r="C3079" s="94" t="s">
        <v>977</v>
      </c>
      <c r="D3079" s="94" t="s">
        <v>976</v>
      </c>
      <c r="E3079" s="94"/>
    </row>
    <row r="3080" spans="1:5" x14ac:dyDescent="0.25">
      <c r="A3080" s="94"/>
      <c r="B3080" s="101">
        <v>506.5</v>
      </c>
      <c r="C3080" s="94" t="s">
        <v>978</v>
      </c>
      <c r="D3080" s="94" t="s">
        <v>979</v>
      </c>
      <c r="E3080" s="94"/>
    </row>
    <row r="3081" spans="1:5" x14ac:dyDescent="0.25">
      <c r="A3081" s="94"/>
      <c r="B3081" s="101">
        <v>472</v>
      </c>
      <c r="C3081" s="94" t="s">
        <v>980</v>
      </c>
      <c r="D3081" s="94" t="s">
        <v>979</v>
      </c>
      <c r="E3081" s="94"/>
    </row>
    <row r="3082" spans="1:5" x14ac:dyDescent="0.25">
      <c r="A3082" s="94"/>
      <c r="B3082" s="101">
        <v>55</v>
      </c>
      <c r="C3082" s="94" t="s">
        <v>981</v>
      </c>
      <c r="D3082" s="94" t="s">
        <v>979</v>
      </c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4672.49</v>
      </c>
      <c r="C3118" s="94"/>
      <c r="D3118" s="94"/>
      <c r="E3118" s="94"/>
    </row>
    <row r="3121" spans="1:5" x14ac:dyDescent="0.25">
      <c r="A3121" s="125" t="s">
        <v>0</v>
      </c>
      <c r="B3121" s="146" t="s">
        <v>528</v>
      </c>
      <c r="C3121" s="125" t="s">
        <v>529</v>
      </c>
      <c r="D3121" s="125" t="s">
        <v>530</v>
      </c>
      <c r="E3121" s="125" t="s">
        <v>172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>
        <v>695</v>
      </c>
      <c r="C3123" s="94" t="s">
        <v>982</v>
      </c>
      <c r="D3123" s="94" t="s">
        <v>983</v>
      </c>
      <c r="E3123" s="94"/>
    </row>
    <row r="3124" spans="1:5" x14ac:dyDescent="0.25">
      <c r="A3124" s="94"/>
      <c r="B3124" s="101">
        <v>63</v>
      </c>
      <c r="C3124" s="100" t="s">
        <v>984</v>
      </c>
      <c r="D3124" s="94" t="s">
        <v>985</v>
      </c>
      <c r="E3124" s="94"/>
    </row>
    <row r="3125" spans="1:5" x14ac:dyDescent="0.25">
      <c r="A3125" s="94"/>
      <c r="B3125" s="101">
        <v>453</v>
      </c>
      <c r="C3125" s="94" t="s">
        <v>986</v>
      </c>
      <c r="D3125" s="94" t="s">
        <v>985</v>
      </c>
      <c r="E3125" s="94"/>
    </row>
    <row r="3126" spans="1:5" x14ac:dyDescent="0.25">
      <c r="A3126" s="94"/>
      <c r="B3126" s="101">
        <v>54.99</v>
      </c>
      <c r="C3126" s="94" t="s">
        <v>987</v>
      </c>
      <c r="D3126" s="94" t="s">
        <v>988</v>
      </c>
      <c r="E3126" s="94"/>
    </row>
    <row r="3127" spans="1:5" x14ac:dyDescent="0.25">
      <c r="A3127" s="94"/>
      <c r="B3127" s="101">
        <v>452</v>
      </c>
      <c r="C3127" s="94" t="s">
        <v>989</v>
      </c>
      <c r="D3127" s="94" t="s">
        <v>990</v>
      </c>
      <c r="E3127" s="94"/>
    </row>
    <row r="3128" spans="1:5" x14ac:dyDescent="0.25">
      <c r="A3128" s="94"/>
      <c r="B3128" s="101">
        <v>219.5</v>
      </c>
      <c r="C3128" s="94" t="s">
        <v>991</v>
      </c>
      <c r="D3128" s="94" t="s">
        <v>992</v>
      </c>
      <c r="E3128" s="94"/>
    </row>
    <row r="3129" spans="1:5" x14ac:dyDescent="0.25">
      <c r="A3129" s="94"/>
      <c r="B3129" s="101">
        <v>680</v>
      </c>
      <c r="C3129" s="94" t="s">
        <v>993</v>
      </c>
      <c r="D3129" s="94" t="s">
        <v>994</v>
      </c>
      <c r="E3129" s="94"/>
    </row>
    <row r="3130" spans="1:5" x14ac:dyDescent="0.25">
      <c r="A3130" s="94"/>
      <c r="B3130" s="101">
        <v>83</v>
      </c>
      <c r="C3130" s="94" t="s">
        <v>995</v>
      </c>
      <c r="D3130" s="94" t="s">
        <v>996</v>
      </c>
      <c r="E3130" s="94"/>
    </row>
    <row r="3131" spans="1:5" x14ac:dyDescent="0.25">
      <c r="A3131" s="94"/>
      <c r="B3131" s="101">
        <v>100</v>
      </c>
      <c r="C3131" s="94" t="s">
        <v>997</v>
      </c>
      <c r="D3131" s="94" t="s">
        <v>998</v>
      </c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2800.49</v>
      </c>
      <c r="C3170" s="94"/>
      <c r="D3170" s="94"/>
      <c r="E3170" s="94"/>
    </row>
    <row r="3173" spans="1:5" x14ac:dyDescent="0.25">
      <c r="A3173" s="125" t="s">
        <v>0</v>
      </c>
      <c r="B3173" s="146" t="s">
        <v>528</v>
      </c>
      <c r="C3173" s="125" t="s">
        <v>529</v>
      </c>
      <c r="D3173" s="125" t="s">
        <v>530</v>
      </c>
      <c r="E3173" s="125" t="s">
        <v>172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528</v>
      </c>
      <c r="C3225" s="125" t="s">
        <v>529</v>
      </c>
      <c r="D3225" s="125" t="s">
        <v>530</v>
      </c>
      <c r="E3225" s="125" t="s">
        <v>172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528</v>
      </c>
      <c r="C3277" s="125" t="s">
        <v>529</v>
      </c>
      <c r="D3277" s="125" t="s">
        <v>530</v>
      </c>
      <c r="E3277" s="125" t="s">
        <v>172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856</v>
      </c>
      <c r="C3279" s="94" t="s">
        <v>999</v>
      </c>
      <c r="D3279" s="94" t="s">
        <v>1000</v>
      </c>
      <c r="E3279" s="94"/>
    </row>
    <row r="3280" spans="1:5" x14ac:dyDescent="0.25">
      <c r="A3280" s="94"/>
      <c r="B3280" s="101">
        <v>544.5</v>
      </c>
      <c r="C3280" s="100" t="s">
        <v>1001</v>
      </c>
      <c r="D3280" s="94" t="s">
        <v>1002</v>
      </c>
      <c r="E3280" s="94"/>
    </row>
    <row r="3281" spans="1:5" x14ac:dyDescent="0.25">
      <c r="A3281" s="94"/>
      <c r="B3281" s="101">
        <v>301.5</v>
      </c>
      <c r="C3281" s="94" t="s">
        <v>1003</v>
      </c>
      <c r="D3281" s="94" t="s">
        <v>921</v>
      </c>
      <c r="E3281" s="94"/>
    </row>
    <row r="3282" spans="1:5" x14ac:dyDescent="0.25">
      <c r="A3282" s="94"/>
      <c r="B3282" s="101">
        <v>49.5</v>
      </c>
      <c r="C3282" s="94" t="s">
        <v>1004</v>
      </c>
      <c r="D3282" s="94" t="s">
        <v>1005</v>
      </c>
      <c r="E3282" s="94"/>
    </row>
    <row r="3283" spans="1:5" x14ac:dyDescent="0.25">
      <c r="A3283" s="94"/>
      <c r="B3283" s="101">
        <v>170</v>
      </c>
      <c r="C3283" s="94" t="s">
        <v>1006</v>
      </c>
      <c r="D3283" s="94" t="s">
        <v>1005</v>
      </c>
      <c r="E3283" s="94"/>
    </row>
    <row r="3284" spans="1:5" x14ac:dyDescent="0.25">
      <c r="A3284" s="94"/>
      <c r="B3284" s="101">
        <v>550</v>
      </c>
      <c r="C3284" s="94" t="s">
        <v>1007</v>
      </c>
      <c r="D3284" s="94" t="s">
        <v>1008</v>
      </c>
      <c r="E3284" s="94"/>
    </row>
    <row r="3285" spans="1:5" x14ac:dyDescent="0.25">
      <c r="A3285" s="94"/>
      <c r="B3285" s="101">
        <v>1172</v>
      </c>
      <c r="C3285" s="94" t="s">
        <v>1009</v>
      </c>
      <c r="D3285" s="94" t="s">
        <v>1010</v>
      </c>
      <c r="E3285" s="94"/>
    </row>
    <row r="3286" spans="1:5" x14ac:dyDescent="0.25">
      <c r="A3286" s="94"/>
      <c r="B3286" s="101">
        <v>520</v>
      </c>
      <c r="C3286" s="94" t="s">
        <v>1011</v>
      </c>
      <c r="D3286" s="94" t="s">
        <v>1012</v>
      </c>
      <c r="E3286" s="94"/>
    </row>
    <row r="3287" spans="1:5" x14ac:dyDescent="0.25">
      <c r="A3287" s="94"/>
      <c r="B3287" s="101">
        <v>180</v>
      </c>
      <c r="C3287" s="94" t="s">
        <v>1013</v>
      </c>
      <c r="D3287" s="94" t="s">
        <v>1014</v>
      </c>
      <c r="E3287" s="94"/>
    </row>
    <row r="3288" spans="1:5" x14ac:dyDescent="0.25">
      <c r="A3288" s="94"/>
      <c r="B3288" s="101">
        <v>741</v>
      </c>
      <c r="C3288" s="94" t="s">
        <v>1015</v>
      </c>
      <c r="D3288" s="94" t="s">
        <v>1016</v>
      </c>
      <c r="E3288" s="94"/>
    </row>
    <row r="3289" spans="1:5" x14ac:dyDescent="0.25">
      <c r="A3289" s="94"/>
      <c r="B3289" s="101">
        <v>334.5</v>
      </c>
      <c r="C3289" s="94" t="s">
        <v>1017</v>
      </c>
      <c r="D3289" s="94" t="s">
        <v>1018</v>
      </c>
      <c r="E3289" s="94"/>
    </row>
    <row r="3290" spans="1:5" x14ac:dyDescent="0.25">
      <c r="A3290" s="94"/>
      <c r="B3290" s="101">
        <v>817</v>
      </c>
      <c r="C3290" s="94" t="s">
        <v>1019</v>
      </c>
      <c r="D3290" s="94" t="s">
        <v>1020</v>
      </c>
      <c r="E3290" s="94"/>
    </row>
    <row r="3291" spans="1:5" x14ac:dyDescent="0.25">
      <c r="A3291" s="94"/>
      <c r="B3291" s="101">
        <v>350</v>
      </c>
      <c r="C3291" s="94" t="s">
        <v>1021</v>
      </c>
      <c r="D3291" s="94" t="s">
        <v>1022</v>
      </c>
      <c r="E3291" s="94"/>
    </row>
    <row r="3292" spans="1:5" x14ac:dyDescent="0.25">
      <c r="A3292" s="94"/>
      <c r="B3292" s="101">
        <v>289</v>
      </c>
      <c r="C3292" s="94" t="s">
        <v>1023</v>
      </c>
      <c r="D3292" s="94" t="s">
        <v>1024</v>
      </c>
      <c r="E3292" s="94"/>
    </row>
    <row r="3293" spans="1:5" x14ac:dyDescent="0.25">
      <c r="A3293" s="94"/>
      <c r="B3293" s="101">
        <v>488.96</v>
      </c>
      <c r="C3293" s="94" t="s">
        <v>1025</v>
      </c>
      <c r="D3293" s="94" t="s">
        <v>1026</v>
      </c>
      <c r="E3293" s="94"/>
    </row>
    <row r="3294" spans="1:5" x14ac:dyDescent="0.25">
      <c r="A3294" s="94"/>
      <c r="B3294" s="101">
        <v>391.01</v>
      </c>
      <c r="C3294" s="94" t="s">
        <v>1027</v>
      </c>
      <c r="D3294" s="94" t="s">
        <v>1026</v>
      </c>
      <c r="E3294" s="94"/>
    </row>
    <row r="3295" spans="1:5" x14ac:dyDescent="0.25">
      <c r="A3295" s="94"/>
      <c r="B3295" s="101">
        <v>860</v>
      </c>
      <c r="C3295" s="94" t="s">
        <v>1028</v>
      </c>
      <c r="D3295" s="94" t="s">
        <v>1029</v>
      </c>
      <c r="E3295" s="94"/>
    </row>
    <row r="3296" spans="1:5" x14ac:dyDescent="0.25">
      <c r="A3296" s="94"/>
      <c r="B3296" s="101">
        <v>366.75</v>
      </c>
      <c r="C3296" s="94" t="s">
        <v>1030</v>
      </c>
      <c r="D3296" s="94" t="s">
        <v>1031</v>
      </c>
      <c r="E3296" s="94"/>
    </row>
    <row r="3297" spans="1:5" x14ac:dyDescent="0.25">
      <c r="A3297" s="94"/>
      <c r="B3297" s="101">
        <v>353</v>
      </c>
      <c r="C3297" s="94" t="s">
        <v>1032</v>
      </c>
      <c r="D3297" s="94" t="s">
        <v>1033</v>
      </c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9334.7200000000012</v>
      </c>
      <c r="C3326" s="94"/>
      <c r="D3326" s="94"/>
      <c r="E3326" s="94"/>
    </row>
    <row r="3329" spans="1:5" x14ac:dyDescent="0.25">
      <c r="A3329" s="125" t="s">
        <v>0</v>
      </c>
      <c r="B3329" s="146" t="s">
        <v>528</v>
      </c>
      <c r="C3329" s="125" t="s">
        <v>529</v>
      </c>
      <c r="D3329" s="125" t="s">
        <v>530</v>
      </c>
      <c r="E3329" s="125" t="s">
        <v>172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16</v>
      </c>
      <c r="C3331" s="94" t="s">
        <v>1034</v>
      </c>
      <c r="D3331" s="94" t="s">
        <v>1035</v>
      </c>
      <c r="E3331" s="94"/>
    </row>
    <row r="3332" spans="1:5" x14ac:dyDescent="0.25">
      <c r="A3332" s="94"/>
      <c r="B3332" s="101">
        <v>360</v>
      </c>
      <c r="C3332" s="100" t="s">
        <v>1036</v>
      </c>
      <c r="D3332" s="94" t="s">
        <v>1037</v>
      </c>
      <c r="E3332" s="94"/>
    </row>
    <row r="3333" spans="1:5" x14ac:dyDescent="0.25">
      <c r="A3333" s="94"/>
      <c r="B3333" s="101">
        <v>299.99</v>
      </c>
      <c r="C3333" s="94" t="s">
        <v>1038</v>
      </c>
      <c r="D3333" s="94" t="s">
        <v>1039</v>
      </c>
      <c r="E3333" s="94"/>
    </row>
    <row r="3334" spans="1:5" x14ac:dyDescent="0.25">
      <c r="A3334" s="94"/>
      <c r="B3334" s="101">
        <v>510</v>
      </c>
      <c r="C3334" s="94" t="s">
        <v>1040</v>
      </c>
      <c r="D3334" s="94" t="s">
        <v>748</v>
      </c>
      <c r="E3334" s="94"/>
    </row>
    <row r="3335" spans="1:5" x14ac:dyDescent="0.25">
      <c r="A3335" s="94"/>
      <c r="B3335" s="101">
        <v>144.65</v>
      </c>
      <c r="C3335" s="94" t="s">
        <v>1041</v>
      </c>
      <c r="D3335" s="94" t="s">
        <v>1042</v>
      </c>
      <c r="E3335" s="94"/>
    </row>
    <row r="3336" spans="1:5" x14ac:dyDescent="0.25">
      <c r="A3336" s="94"/>
      <c r="B3336" s="101">
        <v>900</v>
      </c>
      <c r="C3336" s="94" t="s">
        <v>1043</v>
      </c>
      <c r="D3336" s="94" t="s">
        <v>1044</v>
      </c>
      <c r="E3336" s="94"/>
    </row>
    <row r="3337" spans="1:5" x14ac:dyDescent="0.25">
      <c r="A3337" s="94"/>
      <c r="B3337" s="101">
        <v>497.5</v>
      </c>
      <c r="C3337" s="94" t="s">
        <v>1034</v>
      </c>
      <c r="D3337" s="94" t="s">
        <v>1035</v>
      </c>
      <c r="E3337" s="94"/>
    </row>
    <row r="3338" spans="1:5" x14ac:dyDescent="0.25">
      <c r="A3338" s="94"/>
      <c r="B3338" s="101">
        <v>377</v>
      </c>
      <c r="C3338" s="94" t="s">
        <v>1045</v>
      </c>
      <c r="D3338" s="94" t="s">
        <v>1046</v>
      </c>
      <c r="E3338" s="94"/>
    </row>
    <row r="3339" spans="1:5" x14ac:dyDescent="0.25">
      <c r="A3339" s="94"/>
      <c r="B3339" s="101">
        <v>421.5</v>
      </c>
      <c r="C3339" s="94" t="s">
        <v>1047</v>
      </c>
      <c r="D3339" s="94" t="s">
        <v>1048</v>
      </c>
      <c r="E3339" s="94"/>
    </row>
    <row r="3340" spans="1:5" x14ac:dyDescent="0.25">
      <c r="A3340" s="94"/>
      <c r="B3340" s="101">
        <v>649.98</v>
      </c>
      <c r="C3340" s="94" t="s">
        <v>1049</v>
      </c>
      <c r="D3340" s="94" t="s">
        <v>1050</v>
      </c>
      <c r="E3340" s="94"/>
    </row>
    <row r="3341" spans="1:5" x14ac:dyDescent="0.25">
      <c r="A3341" s="94"/>
      <c r="B3341" s="101">
        <v>213.99</v>
      </c>
      <c r="C3341" s="94" t="s">
        <v>1051</v>
      </c>
      <c r="D3341" s="94" t="s">
        <v>1052</v>
      </c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4390.6100000000006</v>
      </c>
      <c r="C3378" s="94"/>
      <c r="D3378" s="94"/>
      <c r="E3378" s="94"/>
    </row>
    <row r="3381" spans="1:5" x14ac:dyDescent="0.25">
      <c r="A3381" s="125" t="s">
        <v>0</v>
      </c>
      <c r="B3381" s="146" t="s">
        <v>528</v>
      </c>
      <c r="C3381" s="125" t="s">
        <v>529</v>
      </c>
      <c r="D3381" s="125" t="s">
        <v>530</v>
      </c>
      <c r="E3381" s="125" t="s">
        <v>172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>
        <v>371</v>
      </c>
      <c r="C3383" s="94" t="s">
        <v>1053</v>
      </c>
      <c r="D3383" s="94" t="s">
        <v>1054</v>
      </c>
      <c r="E3383" s="94"/>
    </row>
    <row r="3384" spans="1:5" x14ac:dyDescent="0.25">
      <c r="A3384" s="94"/>
      <c r="B3384" s="101">
        <v>284</v>
      </c>
      <c r="C3384" s="100" t="s">
        <v>1055</v>
      </c>
      <c r="D3384" s="94" t="s">
        <v>731</v>
      </c>
      <c r="E3384" s="94"/>
    </row>
    <row r="3385" spans="1:5" x14ac:dyDescent="0.25">
      <c r="A3385" s="94"/>
      <c r="B3385" s="101">
        <v>690</v>
      </c>
      <c r="C3385" s="94" t="s">
        <v>1056</v>
      </c>
      <c r="D3385" s="94" t="s">
        <v>1057</v>
      </c>
      <c r="E3385" s="94"/>
    </row>
    <row r="3386" spans="1:5" x14ac:dyDescent="0.25">
      <c r="A3386" s="94"/>
      <c r="B3386" s="101">
        <v>390</v>
      </c>
      <c r="C3386" s="94" t="s">
        <v>1058</v>
      </c>
      <c r="D3386" s="94" t="s">
        <v>1059</v>
      </c>
      <c r="E3386" s="94"/>
    </row>
    <row r="3387" spans="1:5" x14ac:dyDescent="0.25">
      <c r="A3387" s="94"/>
      <c r="B3387" s="101">
        <v>291</v>
      </c>
      <c r="C3387" s="94" t="s">
        <v>1060</v>
      </c>
      <c r="D3387" s="94" t="s">
        <v>1061</v>
      </c>
      <c r="E3387" s="94"/>
    </row>
    <row r="3388" spans="1:5" x14ac:dyDescent="0.25">
      <c r="A3388" s="94"/>
      <c r="B3388" s="101">
        <v>598.99</v>
      </c>
      <c r="C3388" s="94" t="s">
        <v>1062</v>
      </c>
      <c r="D3388" s="94" t="s">
        <v>1063</v>
      </c>
      <c r="E3388" s="94"/>
    </row>
    <row r="3389" spans="1:5" x14ac:dyDescent="0.25">
      <c r="A3389" s="94"/>
      <c r="B3389" s="101">
        <v>276.5</v>
      </c>
      <c r="C3389" s="94" t="s">
        <v>1064</v>
      </c>
      <c r="D3389" s="94" t="s">
        <v>1065</v>
      </c>
      <c r="E3389" s="94"/>
    </row>
    <row r="3390" spans="1:5" x14ac:dyDescent="0.25">
      <c r="A3390" s="94"/>
      <c r="B3390" s="101">
        <v>112</v>
      </c>
      <c r="C3390" s="94" t="s">
        <v>1066</v>
      </c>
      <c r="D3390" s="94" t="s">
        <v>1067</v>
      </c>
      <c r="E3390" s="94"/>
    </row>
    <row r="3391" spans="1:5" x14ac:dyDescent="0.25">
      <c r="A3391" s="94"/>
      <c r="B3391" s="101">
        <v>308</v>
      </c>
      <c r="C3391" s="94" t="s">
        <v>1068</v>
      </c>
      <c r="D3391" s="94" t="s">
        <v>1069</v>
      </c>
      <c r="E3391" s="94"/>
    </row>
    <row r="3392" spans="1:5" x14ac:dyDescent="0.25">
      <c r="A3392" s="94"/>
      <c r="B3392" s="101">
        <v>82</v>
      </c>
      <c r="C3392" s="94" t="s">
        <v>1070</v>
      </c>
      <c r="D3392" s="94" t="s">
        <v>1071</v>
      </c>
      <c r="E3392" s="94"/>
    </row>
    <row r="3393" spans="1:5" x14ac:dyDescent="0.25">
      <c r="A3393" s="94"/>
      <c r="B3393" s="101">
        <v>223</v>
      </c>
      <c r="C3393" s="94" t="s">
        <v>1072</v>
      </c>
      <c r="D3393" s="94" t="s">
        <v>1071</v>
      </c>
      <c r="E3393" s="94"/>
    </row>
    <row r="3394" spans="1:5" x14ac:dyDescent="0.25">
      <c r="A3394" s="94"/>
      <c r="B3394" s="101">
        <v>180.01</v>
      </c>
      <c r="C3394" s="94" t="s">
        <v>1073</v>
      </c>
      <c r="D3394" s="94" t="s">
        <v>1071</v>
      </c>
      <c r="E3394" s="94"/>
    </row>
    <row r="3395" spans="1:5" x14ac:dyDescent="0.25">
      <c r="A3395" s="94"/>
      <c r="B3395" s="101">
        <v>134.99</v>
      </c>
      <c r="C3395" s="94" t="s">
        <v>1074</v>
      </c>
      <c r="D3395" s="94" t="s">
        <v>1075</v>
      </c>
      <c r="E3395" s="94"/>
    </row>
    <row r="3396" spans="1:5" x14ac:dyDescent="0.25">
      <c r="A3396" s="94"/>
      <c r="B3396" s="101">
        <v>596.5</v>
      </c>
      <c r="C3396" s="94" t="s">
        <v>1076</v>
      </c>
      <c r="D3396" s="94" t="s">
        <v>1075</v>
      </c>
      <c r="E3396" s="94"/>
    </row>
    <row r="3397" spans="1:5" x14ac:dyDescent="0.25">
      <c r="A3397" s="94"/>
      <c r="B3397" s="101">
        <v>298.5</v>
      </c>
      <c r="C3397" s="94" t="s">
        <v>1077</v>
      </c>
      <c r="D3397" s="94" t="s">
        <v>1078</v>
      </c>
      <c r="E3397" s="94"/>
    </row>
    <row r="3398" spans="1:5" x14ac:dyDescent="0.25">
      <c r="A3398" s="94"/>
      <c r="B3398" s="101">
        <v>1005.5</v>
      </c>
      <c r="C3398" s="94" t="s">
        <v>1079</v>
      </c>
      <c r="D3398" s="94" t="s">
        <v>1080</v>
      </c>
      <c r="E3398" s="94"/>
    </row>
    <row r="3399" spans="1:5" x14ac:dyDescent="0.25">
      <c r="A3399" s="94"/>
      <c r="B3399" s="101">
        <v>765.5</v>
      </c>
      <c r="C3399" s="94" t="s">
        <v>1081</v>
      </c>
      <c r="D3399" s="94" t="s">
        <v>1082</v>
      </c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6607.49</v>
      </c>
      <c r="C3430" s="94"/>
      <c r="D3430" s="94"/>
      <c r="E3430" s="94"/>
    </row>
    <row r="3433" spans="1:5" x14ac:dyDescent="0.25">
      <c r="A3433" s="125" t="s">
        <v>0</v>
      </c>
      <c r="B3433" s="146" t="s">
        <v>528</v>
      </c>
      <c r="C3433" s="125" t="s">
        <v>529</v>
      </c>
      <c r="D3433" s="125" t="s">
        <v>530</v>
      </c>
      <c r="E3433" s="125" t="s">
        <v>172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>
        <v>572.5</v>
      </c>
      <c r="C3435" s="94" t="s">
        <v>1083</v>
      </c>
      <c r="D3435" s="94" t="s">
        <v>1084</v>
      </c>
      <c r="E3435" s="94"/>
    </row>
    <row r="3436" spans="1:5" x14ac:dyDescent="0.25">
      <c r="A3436" s="94"/>
      <c r="B3436" s="101">
        <v>417.5</v>
      </c>
      <c r="C3436" s="100" t="s">
        <v>1085</v>
      </c>
      <c r="D3436" s="94" t="s">
        <v>1086</v>
      </c>
      <c r="E3436" s="94"/>
    </row>
    <row r="3437" spans="1:5" x14ac:dyDescent="0.25">
      <c r="A3437" s="94"/>
      <c r="B3437" s="101">
        <v>199.99</v>
      </c>
      <c r="C3437" s="94" t="s">
        <v>1087</v>
      </c>
      <c r="D3437" s="94" t="s">
        <v>1088</v>
      </c>
      <c r="E3437" s="94"/>
    </row>
    <row r="3438" spans="1:5" x14ac:dyDescent="0.25">
      <c r="A3438" s="94"/>
      <c r="B3438" s="101">
        <v>897</v>
      </c>
      <c r="C3438" s="94" t="s">
        <v>1089</v>
      </c>
      <c r="D3438" s="94" t="s">
        <v>1088</v>
      </c>
      <c r="E3438" s="94"/>
    </row>
    <row r="3439" spans="1:5" x14ac:dyDescent="0.25">
      <c r="A3439" s="94"/>
      <c r="B3439" s="101">
        <v>1104.5</v>
      </c>
      <c r="C3439" s="94" t="s">
        <v>1090</v>
      </c>
      <c r="D3439" s="94" t="s">
        <v>1091</v>
      </c>
      <c r="E3439" s="94"/>
    </row>
    <row r="3440" spans="1:5" x14ac:dyDescent="0.25">
      <c r="A3440" s="94"/>
      <c r="B3440" s="101">
        <v>577.5</v>
      </c>
      <c r="C3440" s="94" t="s">
        <v>1092</v>
      </c>
      <c r="D3440" s="94" t="s">
        <v>1093</v>
      </c>
      <c r="E3440" s="94"/>
    </row>
    <row r="3441" spans="1:5" x14ac:dyDescent="0.25">
      <c r="A3441" s="94"/>
      <c r="B3441" s="101">
        <v>514</v>
      </c>
      <c r="C3441" s="94" t="s">
        <v>1094</v>
      </c>
      <c r="D3441" s="94" t="s">
        <v>1095</v>
      </c>
      <c r="E3441" s="94"/>
    </row>
    <row r="3442" spans="1:5" x14ac:dyDescent="0.25">
      <c r="A3442" s="94"/>
      <c r="B3442" s="101">
        <v>536.5</v>
      </c>
      <c r="C3442" s="94" t="s">
        <v>1096</v>
      </c>
      <c r="D3442" s="94" t="s">
        <v>1097</v>
      </c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4819.49</v>
      </c>
      <c r="C3482" s="94"/>
      <c r="D3482" s="94"/>
      <c r="E3482" s="94"/>
    </row>
    <row r="3485" spans="1:5" x14ac:dyDescent="0.25">
      <c r="A3485" s="125" t="s">
        <v>0</v>
      </c>
      <c r="B3485" s="146" t="s">
        <v>528</v>
      </c>
      <c r="C3485" s="125" t="s">
        <v>529</v>
      </c>
      <c r="D3485" s="125" t="s">
        <v>530</v>
      </c>
      <c r="E3485" s="125" t="s">
        <v>172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>
        <v>566</v>
      </c>
      <c r="C3487" s="94" t="s">
        <v>1098</v>
      </c>
      <c r="D3487" s="94" t="s">
        <v>1099</v>
      </c>
      <c r="E3487" s="94"/>
    </row>
    <row r="3488" spans="1:5" x14ac:dyDescent="0.25">
      <c r="A3488" s="94"/>
      <c r="B3488" s="101">
        <v>327</v>
      </c>
      <c r="C3488" s="100" t="s">
        <v>1100</v>
      </c>
      <c r="D3488" s="94" t="s">
        <v>1101</v>
      </c>
      <c r="E3488" s="94"/>
    </row>
    <row r="3489" spans="1:5" x14ac:dyDescent="0.25">
      <c r="A3489" s="94"/>
      <c r="B3489" s="101">
        <v>408</v>
      </c>
      <c r="C3489" s="94" t="s">
        <v>1102</v>
      </c>
      <c r="D3489" s="94" t="s">
        <v>1103</v>
      </c>
      <c r="E3489" s="94"/>
    </row>
    <row r="3490" spans="1:5" x14ac:dyDescent="0.25">
      <c r="A3490" s="94"/>
      <c r="B3490" s="101">
        <v>600</v>
      </c>
      <c r="C3490" s="94" t="s">
        <v>1104</v>
      </c>
      <c r="D3490" s="94" t="s">
        <v>1105</v>
      </c>
      <c r="E3490" s="94"/>
    </row>
    <row r="3491" spans="1:5" x14ac:dyDescent="0.25">
      <c r="A3491" s="94"/>
      <c r="B3491" s="101">
        <v>123.5</v>
      </c>
      <c r="C3491" s="94" t="s">
        <v>1106</v>
      </c>
      <c r="D3491" s="94" t="s">
        <v>1107</v>
      </c>
      <c r="E3491" s="94"/>
    </row>
    <row r="3492" spans="1:5" x14ac:dyDescent="0.25">
      <c r="A3492" s="94"/>
      <c r="B3492" s="101">
        <v>519</v>
      </c>
      <c r="C3492" s="94" t="s">
        <v>1108</v>
      </c>
      <c r="D3492" s="94" t="s">
        <v>1109</v>
      </c>
      <c r="E3492" s="94"/>
    </row>
    <row r="3493" spans="1:5" x14ac:dyDescent="0.25">
      <c r="A3493" s="94"/>
      <c r="B3493" s="101">
        <v>282</v>
      </c>
      <c r="C3493" s="94" t="s">
        <v>1110</v>
      </c>
      <c r="D3493" s="94" t="s">
        <v>1111</v>
      </c>
      <c r="E3493" s="94"/>
    </row>
    <row r="3494" spans="1:5" x14ac:dyDescent="0.25">
      <c r="A3494" s="94"/>
      <c r="B3494" s="101">
        <v>418</v>
      </c>
      <c r="C3494" s="94" t="s">
        <v>1112</v>
      </c>
      <c r="D3494" s="94" t="s">
        <v>1113</v>
      </c>
      <c r="E3494" s="94"/>
    </row>
    <row r="3495" spans="1:5" x14ac:dyDescent="0.25">
      <c r="A3495" s="94"/>
      <c r="B3495" s="101">
        <v>748.5</v>
      </c>
      <c r="C3495" s="94" t="s">
        <v>1114</v>
      </c>
      <c r="D3495" s="94" t="s">
        <v>1115</v>
      </c>
      <c r="E3495" s="94"/>
    </row>
    <row r="3496" spans="1:5" x14ac:dyDescent="0.25">
      <c r="A3496" s="94"/>
      <c r="B3496" s="101">
        <v>780</v>
      </c>
      <c r="C3496" s="94" t="s">
        <v>1116</v>
      </c>
      <c r="D3496" s="94" t="s">
        <v>1117</v>
      </c>
      <c r="E3496" s="94"/>
    </row>
    <row r="3497" spans="1:5" x14ac:dyDescent="0.25">
      <c r="A3497" s="94"/>
      <c r="B3497" s="101">
        <v>926</v>
      </c>
      <c r="C3497" s="94" t="s">
        <v>1118</v>
      </c>
      <c r="D3497" s="94" t="s">
        <v>1119</v>
      </c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5698</v>
      </c>
      <c r="C3534" s="94"/>
      <c r="D3534" s="94"/>
      <c r="E3534" s="94"/>
    </row>
    <row r="3537" spans="1:5" x14ac:dyDescent="0.25">
      <c r="A3537" s="125" t="s">
        <v>0</v>
      </c>
      <c r="B3537" s="146" t="s">
        <v>528</v>
      </c>
      <c r="C3537" s="125" t="s">
        <v>529</v>
      </c>
      <c r="D3537" s="125" t="s">
        <v>530</v>
      </c>
      <c r="E3537" s="125" t="s">
        <v>172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528</v>
      </c>
      <c r="C3589" s="125" t="s">
        <v>529</v>
      </c>
      <c r="D3589" s="125" t="s">
        <v>530</v>
      </c>
      <c r="E3589" s="125" t="s">
        <v>172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528</v>
      </c>
      <c r="C3641" s="125" t="s">
        <v>529</v>
      </c>
      <c r="D3641" s="125" t="s">
        <v>530</v>
      </c>
      <c r="E3641" s="125" t="s">
        <v>172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528</v>
      </c>
      <c r="C3693" s="125" t="s">
        <v>529</v>
      </c>
      <c r="D3693" s="125" t="s">
        <v>530</v>
      </c>
      <c r="E3693" s="125" t="s">
        <v>172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528</v>
      </c>
      <c r="C3745" s="125" t="s">
        <v>529</v>
      </c>
      <c r="D3745" s="125" t="s">
        <v>530</v>
      </c>
      <c r="E3745" s="125" t="s">
        <v>172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528</v>
      </c>
      <c r="C3797" s="125" t="s">
        <v>529</v>
      </c>
      <c r="D3797" s="125" t="s">
        <v>530</v>
      </c>
      <c r="E3797" s="125" t="s">
        <v>172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528</v>
      </c>
      <c r="C3849" s="125" t="s">
        <v>529</v>
      </c>
      <c r="D3849" s="125" t="s">
        <v>530</v>
      </c>
      <c r="E3849" s="125" t="s">
        <v>172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528</v>
      </c>
      <c r="C3901" s="125" t="s">
        <v>529</v>
      </c>
      <c r="D3901" s="125" t="s">
        <v>530</v>
      </c>
      <c r="E3901" s="125" t="s">
        <v>172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528</v>
      </c>
      <c r="C3953" s="125" t="s">
        <v>529</v>
      </c>
      <c r="D3953" s="125" t="s">
        <v>530</v>
      </c>
      <c r="E3953" s="125" t="s">
        <v>172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528</v>
      </c>
      <c r="C4005" s="125" t="s">
        <v>529</v>
      </c>
      <c r="D4005" s="125" t="s">
        <v>530</v>
      </c>
      <c r="E4005" s="125" t="s">
        <v>172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528</v>
      </c>
      <c r="C4057" s="125" t="s">
        <v>529</v>
      </c>
      <c r="D4057" s="125" t="s">
        <v>530</v>
      </c>
      <c r="E4057" s="125" t="s">
        <v>172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528</v>
      </c>
      <c r="C4109" s="125" t="s">
        <v>529</v>
      </c>
      <c r="D4109" s="125" t="s">
        <v>530</v>
      </c>
      <c r="E4109" s="125" t="s">
        <v>172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528</v>
      </c>
      <c r="C4161" s="125" t="s">
        <v>529</v>
      </c>
      <c r="D4161" s="125" t="s">
        <v>530</v>
      </c>
      <c r="E4161" s="125" t="s">
        <v>172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528</v>
      </c>
      <c r="C4213" s="125" t="s">
        <v>529</v>
      </c>
      <c r="D4213" s="125" t="s">
        <v>530</v>
      </c>
      <c r="E4213" s="125" t="s">
        <v>172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528</v>
      </c>
      <c r="C4265" s="125" t="s">
        <v>529</v>
      </c>
      <c r="D4265" s="125" t="s">
        <v>530</v>
      </c>
      <c r="E4265" s="125" t="s">
        <v>172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528</v>
      </c>
      <c r="C4317" s="125" t="s">
        <v>529</v>
      </c>
      <c r="D4317" s="125" t="s">
        <v>530</v>
      </c>
      <c r="E4317" s="125" t="s">
        <v>172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528</v>
      </c>
      <c r="C4369" s="125" t="s">
        <v>529</v>
      </c>
      <c r="D4369" s="125" t="s">
        <v>530</v>
      </c>
      <c r="E4369" s="125" t="s">
        <v>172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528</v>
      </c>
      <c r="C4421" s="125" t="s">
        <v>529</v>
      </c>
      <c r="D4421" s="125" t="s">
        <v>530</v>
      </c>
      <c r="E4421" s="125" t="s">
        <v>172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528</v>
      </c>
      <c r="C4473" s="125" t="s">
        <v>529</v>
      </c>
      <c r="D4473" s="125" t="s">
        <v>530</v>
      </c>
      <c r="E4473" s="125" t="s">
        <v>172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528</v>
      </c>
      <c r="C4525" s="125" t="s">
        <v>529</v>
      </c>
      <c r="D4525" s="125" t="s">
        <v>530</v>
      </c>
      <c r="E4525" s="125" t="s">
        <v>172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528</v>
      </c>
      <c r="C4577" s="125" t="s">
        <v>529</v>
      </c>
      <c r="D4577" s="125" t="s">
        <v>530</v>
      </c>
      <c r="E4577" s="125" t="s">
        <v>172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528</v>
      </c>
      <c r="C4629" s="125" t="s">
        <v>529</v>
      </c>
      <c r="D4629" s="125" t="s">
        <v>530</v>
      </c>
      <c r="E4629" s="125" t="s">
        <v>172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528</v>
      </c>
      <c r="C4681" s="125" t="s">
        <v>529</v>
      </c>
      <c r="D4681" s="125" t="s">
        <v>530</v>
      </c>
      <c r="E4681" s="125" t="s">
        <v>172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9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8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0"/>
  <sheetViews>
    <sheetView topLeftCell="A4676" zoomScale="40" zoomScaleNormal="40" workbookViewId="0">
      <selection activeCell="A467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528</v>
      </c>
      <c r="C1" s="125" t="s">
        <v>529</v>
      </c>
      <c r="D1" s="125" t="s">
        <v>530</v>
      </c>
      <c r="E1" s="125" t="s">
        <v>172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528</v>
      </c>
      <c r="C53" s="125" t="s">
        <v>529</v>
      </c>
      <c r="D53" s="125" t="s">
        <v>530</v>
      </c>
      <c r="E53" s="125" t="s">
        <v>172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528</v>
      </c>
      <c r="C105" s="125" t="s">
        <v>529</v>
      </c>
      <c r="D105" s="125" t="s">
        <v>530</v>
      </c>
      <c r="E105" s="125" t="s">
        <v>172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528</v>
      </c>
      <c r="C157" s="125" t="s">
        <v>529</v>
      </c>
      <c r="D157" s="125" t="s">
        <v>530</v>
      </c>
      <c r="E157" s="125" t="s">
        <v>172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528</v>
      </c>
      <c r="C209" s="125" t="s">
        <v>529</v>
      </c>
      <c r="D209" s="125" t="s">
        <v>530</v>
      </c>
      <c r="E209" s="125" t="s">
        <v>172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528</v>
      </c>
      <c r="C261" s="125" t="s">
        <v>529</v>
      </c>
      <c r="D261" s="125" t="s">
        <v>530</v>
      </c>
      <c r="E261" s="125" t="s">
        <v>172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528</v>
      </c>
      <c r="C313" s="125" t="s">
        <v>529</v>
      </c>
      <c r="D313" s="125" t="s">
        <v>530</v>
      </c>
      <c r="E313" s="125" t="s">
        <v>172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528</v>
      </c>
      <c r="C365" s="125" t="s">
        <v>529</v>
      </c>
      <c r="D365" s="125" t="s">
        <v>530</v>
      </c>
      <c r="E365" s="125" t="s">
        <v>172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528</v>
      </c>
      <c r="C417" s="125" t="s">
        <v>529</v>
      </c>
      <c r="D417" s="125" t="s">
        <v>530</v>
      </c>
      <c r="E417" s="125" t="s">
        <v>172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528</v>
      </c>
      <c r="C469" s="125" t="s">
        <v>529</v>
      </c>
      <c r="D469" s="125" t="s">
        <v>530</v>
      </c>
      <c r="E469" s="125" t="s">
        <v>172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528</v>
      </c>
      <c r="C521" s="125" t="s">
        <v>529</v>
      </c>
      <c r="D521" s="125" t="s">
        <v>530</v>
      </c>
      <c r="E521" s="125" t="s">
        <v>172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528</v>
      </c>
      <c r="C573" s="125" t="s">
        <v>529</v>
      </c>
      <c r="D573" s="125" t="s">
        <v>530</v>
      </c>
      <c r="E573" s="125" t="s">
        <v>172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528</v>
      </c>
      <c r="C625" s="125" t="s">
        <v>529</v>
      </c>
      <c r="D625" s="125" t="s">
        <v>530</v>
      </c>
      <c r="E625" s="125" t="s">
        <v>172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528</v>
      </c>
      <c r="C677" s="125" t="s">
        <v>529</v>
      </c>
      <c r="D677" s="125" t="s">
        <v>530</v>
      </c>
      <c r="E677" s="125" t="s">
        <v>172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528</v>
      </c>
      <c r="C729" s="125" t="s">
        <v>529</v>
      </c>
      <c r="D729" s="125" t="s">
        <v>530</v>
      </c>
      <c r="E729" s="125" t="s">
        <v>172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528</v>
      </c>
      <c r="C781" s="125" t="s">
        <v>529</v>
      </c>
      <c r="D781" s="125" t="s">
        <v>530</v>
      </c>
      <c r="E781" s="125" t="s">
        <v>172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528</v>
      </c>
      <c r="C833" s="125" t="s">
        <v>529</v>
      </c>
      <c r="D833" s="125" t="s">
        <v>530</v>
      </c>
      <c r="E833" s="125" t="s">
        <v>172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528</v>
      </c>
      <c r="C885" s="125" t="s">
        <v>529</v>
      </c>
      <c r="D885" s="125" t="s">
        <v>530</v>
      </c>
      <c r="E885" s="125" t="s">
        <v>172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528</v>
      </c>
      <c r="C937" s="125" t="s">
        <v>529</v>
      </c>
      <c r="D937" s="125" t="s">
        <v>530</v>
      </c>
      <c r="E937" s="125" t="s">
        <v>172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528</v>
      </c>
      <c r="C989" s="125" t="s">
        <v>529</v>
      </c>
      <c r="D989" s="125" t="s">
        <v>530</v>
      </c>
      <c r="E989" s="125" t="s">
        <v>172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528</v>
      </c>
      <c r="C1041" s="125" t="s">
        <v>529</v>
      </c>
      <c r="D1041" s="125" t="s">
        <v>530</v>
      </c>
      <c r="E1041" s="125" t="s">
        <v>172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528</v>
      </c>
      <c r="C1093" s="125" t="s">
        <v>529</v>
      </c>
      <c r="D1093" s="125" t="s">
        <v>530</v>
      </c>
      <c r="E1093" s="125" t="s">
        <v>172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528</v>
      </c>
      <c r="C1145" s="125" t="s">
        <v>529</v>
      </c>
      <c r="D1145" s="125" t="s">
        <v>530</v>
      </c>
      <c r="E1145" s="125" t="s">
        <v>172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528</v>
      </c>
      <c r="C1197" s="125" t="s">
        <v>529</v>
      </c>
      <c r="D1197" s="125" t="s">
        <v>530</v>
      </c>
      <c r="E1197" s="125" t="s">
        <v>172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528</v>
      </c>
      <c r="C1249" s="125" t="s">
        <v>529</v>
      </c>
      <c r="D1249" s="125" t="s">
        <v>530</v>
      </c>
      <c r="E1249" s="125" t="s">
        <v>172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528</v>
      </c>
      <c r="C1301" s="125" t="s">
        <v>529</v>
      </c>
      <c r="D1301" s="125" t="s">
        <v>530</v>
      </c>
      <c r="E1301" s="125" t="s">
        <v>172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528</v>
      </c>
      <c r="C1353" s="125" t="s">
        <v>529</v>
      </c>
      <c r="D1353" s="125" t="s">
        <v>530</v>
      </c>
      <c r="E1353" s="125" t="s">
        <v>172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528</v>
      </c>
      <c r="C1405" s="125" t="s">
        <v>529</v>
      </c>
      <c r="D1405" s="125" t="s">
        <v>530</v>
      </c>
      <c r="E1405" s="125" t="s">
        <v>172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528</v>
      </c>
      <c r="C1457" s="125" t="s">
        <v>529</v>
      </c>
      <c r="D1457" s="125" t="s">
        <v>530</v>
      </c>
      <c r="E1457" s="125" t="s">
        <v>172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528</v>
      </c>
      <c r="C1509" s="125" t="s">
        <v>529</v>
      </c>
      <c r="D1509" s="125" t="s">
        <v>530</v>
      </c>
      <c r="E1509" s="125" t="s">
        <v>172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528</v>
      </c>
      <c r="C1561" s="125" t="s">
        <v>529</v>
      </c>
      <c r="D1561" s="125" t="s">
        <v>530</v>
      </c>
      <c r="E1561" s="125" t="s">
        <v>172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528</v>
      </c>
      <c r="C1613" s="125" t="s">
        <v>529</v>
      </c>
      <c r="D1613" s="125" t="s">
        <v>530</v>
      </c>
      <c r="E1613" s="125" t="s">
        <v>172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1120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1120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1121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1122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5" t="s">
        <v>0</v>
      </c>
      <c r="B1665" s="146" t="s">
        <v>528</v>
      </c>
      <c r="C1665" s="125" t="s">
        <v>529</v>
      </c>
      <c r="D1665" s="125" t="s">
        <v>530</v>
      </c>
      <c r="E1665" s="125" t="s">
        <v>172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528</v>
      </c>
      <c r="C1717" s="125" t="s">
        <v>529</v>
      </c>
      <c r="D1717" s="125" t="s">
        <v>530</v>
      </c>
      <c r="E1717" s="125" t="s">
        <v>172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528</v>
      </c>
      <c r="C1769" s="125" t="s">
        <v>529</v>
      </c>
      <c r="D1769" s="125" t="s">
        <v>530</v>
      </c>
      <c r="E1769" s="125" t="s">
        <v>172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528</v>
      </c>
      <c r="C1821" s="125" t="s">
        <v>529</v>
      </c>
      <c r="D1821" s="125" t="s">
        <v>530</v>
      </c>
      <c r="E1821" s="125" t="s">
        <v>172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528</v>
      </c>
      <c r="C1873" s="125" t="s">
        <v>529</v>
      </c>
      <c r="D1873" s="125" t="s">
        <v>530</v>
      </c>
      <c r="E1873" s="125" t="s">
        <v>172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528</v>
      </c>
      <c r="C1925" s="125" t="s">
        <v>529</v>
      </c>
      <c r="D1925" s="125" t="s">
        <v>530</v>
      </c>
      <c r="E1925" s="125" t="s">
        <v>172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528</v>
      </c>
      <c r="C1977" s="125" t="s">
        <v>529</v>
      </c>
      <c r="D1977" s="125" t="s">
        <v>530</v>
      </c>
      <c r="E1977" s="125" t="s">
        <v>172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528</v>
      </c>
      <c r="C2029" s="125" t="s">
        <v>529</v>
      </c>
      <c r="D2029" s="125" t="s">
        <v>530</v>
      </c>
      <c r="E2029" s="125" t="s">
        <v>172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1123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1124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1123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1123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1123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5" t="s">
        <v>0</v>
      </c>
      <c r="B2081" s="146" t="s">
        <v>528</v>
      </c>
      <c r="C2081" s="125" t="s">
        <v>529</v>
      </c>
      <c r="D2081" s="125" t="s">
        <v>530</v>
      </c>
      <c r="E2081" s="125" t="s">
        <v>172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528</v>
      </c>
      <c r="C2133" s="125" t="s">
        <v>529</v>
      </c>
      <c r="D2133" s="125" t="s">
        <v>530</v>
      </c>
      <c r="E2133" s="125" t="s">
        <v>172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528</v>
      </c>
      <c r="C2185" s="125" t="s">
        <v>529</v>
      </c>
      <c r="D2185" s="125" t="s">
        <v>530</v>
      </c>
      <c r="E2185" s="125" t="s">
        <v>172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528</v>
      </c>
      <c r="C2237" s="125" t="s">
        <v>529</v>
      </c>
      <c r="D2237" s="125" t="s">
        <v>530</v>
      </c>
      <c r="E2237" s="125" t="s">
        <v>172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528</v>
      </c>
      <c r="C2289" s="125" t="s">
        <v>529</v>
      </c>
      <c r="D2289" s="125" t="s">
        <v>530</v>
      </c>
      <c r="E2289" s="125" t="s">
        <v>172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81</v>
      </c>
      <c r="C2291" s="94">
        <v>25912300453</v>
      </c>
      <c r="D2291" s="94" t="s">
        <v>1125</v>
      </c>
      <c r="E2291" s="94"/>
    </row>
    <row r="2292" spans="1:5" x14ac:dyDescent="0.25">
      <c r="A2292" s="94"/>
      <c r="B2292" s="101">
        <v>74</v>
      </c>
      <c r="C2292" s="100">
        <v>51331300346</v>
      </c>
      <c r="D2292" s="94" t="s">
        <v>1126</v>
      </c>
      <c r="E2292" s="94"/>
    </row>
    <row r="2293" spans="1:5" x14ac:dyDescent="0.25">
      <c r="A2293" s="94"/>
      <c r="B2293" s="101">
        <v>600</v>
      </c>
      <c r="C2293" s="94">
        <v>110825024</v>
      </c>
      <c r="D2293" s="94" t="s">
        <v>1127</v>
      </c>
      <c r="E2293" s="94"/>
    </row>
    <row r="2294" spans="1:5" x14ac:dyDescent="0.25">
      <c r="A2294" s="94"/>
      <c r="B2294" s="101">
        <v>600</v>
      </c>
      <c r="C2294" s="94">
        <v>110825026</v>
      </c>
      <c r="D2294" s="94" t="s">
        <v>1128</v>
      </c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1355</v>
      </c>
      <c r="C2338" s="94"/>
      <c r="D2338" s="94"/>
      <c r="E2338" s="94"/>
    </row>
    <row r="2341" spans="1:5" x14ac:dyDescent="0.25">
      <c r="A2341" s="125" t="s">
        <v>0</v>
      </c>
      <c r="B2341" s="146" t="s">
        <v>528</v>
      </c>
      <c r="C2341" s="125" t="s">
        <v>529</v>
      </c>
      <c r="D2341" s="125" t="s">
        <v>530</v>
      </c>
      <c r="E2341" s="125" t="s">
        <v>172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1129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5" t="s">
        <v>0</v>
      </c>
      <c r="B2393" s="146" t="s">
        <v>528</v>
      </c>
      <c r="C2393" s="125" t="s">
        <v>529</v>
      </c>
      <c r="D2393" s="125" t="s">
        <v>530</v>
      </c>
      <c r="E2393" s="125" t="s">
        <v>172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528</v>
      </c>
      <c r="C2445" s="125" t="s">
        <v>529</v>
      </c>
      <c r="D2445" s="125" t="s">
        <v>530</v>
      </c>
      <c r="E2445" s="125" t="s">
        <v>172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528</v>
      </c>
      <c r="C2497" s="125" t="s">
        <v>529</v>
      </c>
      <c r="D2497" s="125" t="s">
        <v>530</v>
      </c>
      <c r="E2497" s="125" t="s">
        <v>172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528</v>
      </c>
      <c r="C2549" s="125" t="s">
        <v>529</v>
      </c>
      <c r="D2549" s="125" t="s">
        <v>530</v>
      </c>
      <c r="E2549" s="125" t="s">
        <v>172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1130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5" t="s">
        <v>0</v>
      </c>
      <c r="B2601" s="146" t="s">
        <v>528</v>
      </c>
      <c r="C2601" s="125" t="s">
        <v>529</v>
      </c>
      <c r="D2601" s="125" t="s">
        <v>530</v>
      </c>
      <c r="E2601" s="125" t="s">
        <v>172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1131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1132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5" t="s">
        <v>0</v>
      </c>
      <c r="B2653" s="146" t="s">
        <v>528</v>
      </c>
      <c r="C2653" s="125" t="s">
        <v>529</v>
      </c>
      <c r="D2653" s="125" t="s">
        <v>530</v>
      </c>
      <c r="E2653" s="125" t="s">
        <v>172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528</v>
      </c>
      <c r="C2705" s="125" t="s">
        <v>529</v>
      </c>
      <c r="D2705" s="125" t="s">
        <v>530</v>
      </c>
      <c r="E2705" s="125" t="s">
        <v>172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528</v>
      </c>
      <c r="C2757" s="125" t="s">
        <v>529</v>
      </c>
      <c r="D2757" s="125" t="s">
        <v>530</v>
      </c>
      <c r="E2757" s="125" t="s">
        <v>172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528</v>
      </c>
      <c r="C2809" s="125" t="s">
        <v>529</v>
      </c>
      <c r="D2809" s="125" t="s">
        <v>530</v>
      </c>
      <c r="E2809" s="125" t="s">
        <v>172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528</v>
      </c>
      <c r="C2861" s="125" t="s">
        <v>529</v>
      </c>
      <c r="D2861" s="125" t="s">
        <v>530</v>
      </c>
      <c r="E2861" s="125" t="s">
        <v>172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528</v>
      </c>
      <c r="C2913" s="125" t="s">
        <v>529</v>
      </c>
      <c r="D2913" s="125" t="s">
        <v>530</v>
      </c>
      <c r="E2913" s="125" t="s">
        <v>172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11108</v>
      </c>
      <c r="C2915" s="94">
        <v>220011141</v>
      </c>
      <c r="D2915" s="94" t="s">
        <v>1133</v>
      </c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11108</v>
      </c>
      <c r="C2962" s="94"/>
      <c r="D2962" s="94"/>
      <c r="E2962" s="94"/>
    </row>
    <row r="2965" spans="1:5" x14ac:dyDescent="0.25">
      <c r="A2965" s="125" t="s">
        <v>0</v>
      </c>
      <c r="B2965" s="146" t="s">
        <v>528</v>
      </c>
      <c r="C2965" s="125" t="s">
        <v>529</v>
      </c>
      <c r="D2965" s="125" t="s">
        <v>530</v>
      </c>
      <c r="E2965" s="125" t="s">
        <v>172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528</v>
      </c>
      <c r="C3017" s="125" t="s">
        <v>529</v>
      </c>
      <c r="D3017" s="125" t="s">
        <v>530</v>
      </c>
      <c r="E3017" s="125" t="s">
        <v>172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45</v>
      </c>
      <c r="C3019" s="94">
        <v>58912300415</v>
      </c>
      <c r="D3019" s="94" t="s">
        <v>1134</v>
      </c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45</v>
      </c>
      <c r="C3066" s="94"/>
      <c r="D3066" s="94"/>
      <c r="E3066" s="94"/>
    </row>
    <row r="3069" spans="1:5" x14ac:dyDescent="0.25">
      <c r="A3069" s="125" t="s">
        <v>0</v>
      </c>
      <c r="B3069" s="146" t="s">
        <v>528</v>
      </c>
      <c r="C3069" s="125" t="s">
        <v>529</v>
      </c>
      <c r="D3069" s="125" t="s">
        <v>530</v>
      </c>
      <c r="E3069" s="125" t="s">
        <v>172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528</v>
      </c>
      <c r="C3121" s="125" t="s">
        <v>529</v>
      </c>
      <c r="D3121" s="125" t="s">
        <v>530</v>
      </c>
      <c r="E3121" s="125" t="s">
        <v>172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>
        <v>1585</v>
      </c>
      <c r="C3123" s="94">
        <v>33121300049</v>
      </c>
      <c r="D3123" s="94" t="s">
        <v>1135</v>
      </c>
      <c r="E3123" s="94"/>
    </row>
    <row r="3124" spans="1:5" x14ac:dyDescent="0.25">
      <c r="A3124" s="94"/>
      <c r="B3124" s="101">
        <v>182</v>
      </c>
      <c r="C3124" s="100">
        <v>58912300339</v>
      </c>
      <c r="D3124" s="94" t="s">
        <v>1136</v>
      </c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1767</v>
      </c>
      <c r="C3170" s="94"/>
      <c r="D3170" s="94"/>
      <c r="E3170" s="94"/>
    </row>
    <row r="3173" spans="1:5" x14ac:dyDescent="0.25">
      <c r="A3173" s="125" t="s">
        <v>0</v>
      </c>
      <c r="B3173" s="146" t="s">
        <v>528</v>
      </c>
      <c r="C3173" s="125" t="s">
        <v>529</v>
      </c>
      <c r="D3173" s="125" t="s">
        <v>530</v>
      </c>
      <c r="E3173" s="125" t="s">
        <v>172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528</v>
      </c>
      <c r="C3225" s="125" t="s">
        <v>529</v>
      </c>
      <c r="D3225" s="125" t="s">
        <v>530</v>
      </c>
      <c r="E3225" s="125" t="s">
        <v>172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528</v>
      </c>
      <c r="C3277" s="125" t="s">
        <v>529</v>
      </c>
      <c r="D3277" s="125" t="s">
        <v>530</v>
      </c>
      <c r="E3277" s="125" t="s">
        <v>172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3465.6</v>
      </c>
      <c r="C3279" s="94">
        <v>25923300009</v>
      </c>
      <c r="D3279" s="94" t="s">
        <v>1137</v>
      </c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3465.6</v>
      </c>
      <c r="C3326" s="94"/>
      <c r="D3326" s="94"/>
      <c r="E3326" s="94"/>
    </row>
    <row r="3329" spans="1:5" x14ac:dyDescent="0.25">
      <c r="A3329" s="125" t="s">
        <v>0</v>
      </c>
      <c r="B3329" s="146" t="s">
        <v>528</v>
      </c>
      <c r="C3329" s="125" t="s">
        <v>529</v>
      </c>
      <c r="D3329" s="125" t="s">
        <v>530</v>
      </c>
      <c r="E3329" s="125" t="s">
        <v>172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94</v>
      </c>
      <c r="C3331" s="94">
        <v>33112300177</v>
      </c>
      <c r="D3331" s="94" t="s">
        <v>1138</v>
      </c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94</v>
      </c>
      <c r="C3378" s="94"/>
      <c r="D3378" s="94"/>
      <c r="E3378" s="94"/>
    </row>
    <row r="3381" spans="1:5" x14ac:dyDescent="0.25">
      <c r="A3381" s="125" t="s">
        <v>0</v>
      </c>
      <c r="B3381" s="146" t="s">
        <v>528</v>
      </c>
      <c r="C3381" s="125" t="s">
        <v>529</v>
      </c>
      <c r="D3381" s="125" t="s">
        <v>530</v>
      </c>
      <c r="E3381" s="125" t="s">
        <v>172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>
        <v>54</v>
      </c>
      <c r="C3383" s="94">
        <v>58931300577</v>
      </c>
      <c r="D3383" s="94" t="s">
        <v>1139</v>
      </c>
      <c r="E3383" s="94"/>
    </row>
    <row r="3384" spans="1:5" x14ac:dyDescent="0.25">
      <c r="A3384" s="94"/>
      <c r="B3384" s="101">
        <v>1200</v>
      </c>
      <c r="C3384" s="100">
        <v>9028662</v>
      </c>
      <c r="D3384" s="94" t="s">
        <v>1140</v>
      </c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1254</v>
      </c>
      <c r="C3430" s="94"/>
      <c r="D3430" s="94"/>
      <c r="E3430" s="94"/>
    </row>
    <row r="3433" spans="1:5" x14ac:dyDescent="0.25">
      <c r="A3433" s="125" t="s">
        <v>0</v>
      </c>
      <c r="B3433" s="146" t="s">
        <v>528</v>
      </c>
      <c r="C3433" s="125" t="s">
        <v>529</v>
      </c>
      <c r="D3433" s="125" t="s">
        <v>530</v>
      </c>
      <c r="E3433" s="125" t="s">
        <v>172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>
        <v>391</v>
      </c>
      <c r="C3435" s="94">
        <v>33112300381</v>
      </c>
      <c r="D3435" s="94" t="s">
        <v>1141</v>
      </c>
      <c r="E3435" s="94"/>
    </row>
    <row r="3436" spans="1:5" x14ac:dyDescent="0.25">
      <c r="A3436" s="94"/>
      <c r="B3436" s="101">
        <v>658.75</v>
      </c>
      <c r="C3436" s="100">
        <v>110381702</v>
      </c>
      <c r="D3436" s="94" t="s">
        <v>1142</v>
      </c>
      <c r="E3436" s="94"/>
    </row>
    <row r="3437" spans="1:5" x14ac:dyDescent="0.25">
      <c r="A3437" s="94"/>
      <c r="B3437" s="101">
        <v>658.75</v>
      </c>
      <c r="C3437" s="94">
        <v>110381979</v>
      </c>
      <c r="D3437" s="94" t="s">
        <v>1143</v>
      </c>
      <c r="E3437" s="94"/>
    </row>
    <row r="3438" spans="1:5" x14ac:dyDescent="0.25">
      <c r="A3438" s="94"/>
      <c r="B3438" s="101">
        <v>1200</v>
      </c>
      <c r="C3438" s="94">
        <v>9028659</v>
      </c>
      <c r="D3438" s="94" t="s">
        <v>1144</v>
      </c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2908.5</v>
      </c>
      <c r="C3482" s="94"/>
      <c r="D3482" s="94"/>
      <c r="E3482" s="94"/>
    </row>
    <row r="3485" spans="1:5" x14ac:dyDescent="0.25">
      <c r="A3485" s="125" t="s">
        <v>0</v>
      </c>
      <c r="B3485" s="146" t="s">
        <v>528</v>
      </c>
      <c r="C3485" s="125" t="s">
        <v>529</v>
      </c>
      <c r="D3485" s="125" t="s">
        <v>530</v>
      </c>
      <c r="E3485" s="125" t="s">
        <v>172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528</v>
      </c>
      <c r="C3537" s="125" t="s">
        <v>529</v>
      </c>
      <c r="D3537" s="125" t="s">
        <v>530</v>
      </c>
      <c r="E3537" s="125" t="s">
        <v>172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528</v>
      </c>
      <c r="C3589" s="125" t="s">
        <v>529</v>
      </c>
      <c r="D3589" s="125" t="s">
        <v>530</v>
      </c>
      <c r="E3589" s="125" t="s">
        <v>172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528</v>
      </c>
      <c r="C3641" s="125" t="s">
        <v>529</v>
      </c>
      <c r="D3641" s="125" t="s">
        <v>530</v>
      </c>
      <c r="E3641" s="125" t="s">
        <v>172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528</v>
      </c>
      <c r="C3693" s="125" t="s">
        <v>529</v>
      </c>
      <c r="D3693" s="125" t="s">
        <v>530</v>
      </c>
      <c r="E3693" s="125" t="s">
        <v>172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528</v>
      </c>
      <c r="C3745" s="125" t="s">
        <v>529</v>
      </c>
      <c r="D3745" s="125" t="s">
        <v>530</v>
      </c>
      <c r="E3745" s="125" t="s">
        <v>172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528</v>
      </c>
      <c r="C3797" s="125" t="s">
        <v>529</v>
      </c>
      <c r="D3797" s="125" t="s">
        <v>530</v>
      </c>
      <c r="E3797" s="125" t="s">
        <v>172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528</v>
      </c>
      <c r="C3849" s="125" t="s">
        <v>529</v>
      </c>
      <c r="D3849" s="125" t="s">
        <v>530</v>
      </c>
      <c r="E3849" s="125" t="s">
        <v>172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528</v>
      </c>
      <c r="C3901" s="125" t="s">
        <v>529</v>
      </c>
      <c r="D3901" s="125" t="s">
        <v>530</v>
      </c>
      <c r="E3901" s="125" t="s">
        <v>172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528</v>
      </c>
      <c r="C3953" s="125" t="s">
        <v>529</v>
      </c>
      <c r="D3953" s="125" t="s">
        <v>530</v>
      </c>
      <c r="E3953" s="125" t="s">
        <v>172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528</v>
      </c>
      <c r="C4005" s="125" t="s">
        <v>529</v>
      </c>
      <c r="D4005" s="125" t="s">
        <v>530</v>
      </c>
      <c r="E4005" s="125" t="s">
        <v>172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528</v>
      </c>
      <c r="C4057" s="125" t="s">
        <v>529</v>
      </c>
      <c r="D4057" s="125" t="s">
        <v>530</v>
      </c>
      <c r="E4057" s="125" t="s">
        <v>172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528</v>
      </c>
      <c r="C4109" s="125" t="s">
        <v>529</v>
      </c>
      <c r="D4109" s="125" t="s">
        <v>530</v>
      </c>
      <c r="E4109" s="125" t="s">
        <v>172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528</v>
      </c>
      <c r="C4161" s="125" t="s">
        <v>529</v>
      </c>
      <c r="D4161" s="125" t="s">
        <v>530</v>
      </c>
      <c r="E4161" s="125" t="s">
        <v>172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528</v>
      </c>
      <c r="C4213" s="125" t="s">
        <v>529</v>
      </c>
      <c r="D4213" s="125" t="s">
        <v>530</v>
      </c>
      <c r="E4213" s="125" t="s">
        <v>172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528</v>
      </c>
      <c r="C4265" s="125" t="s">
        <v>529</v>
      </c>
      <c r="D4265" s="125" t="s">
        <v>530</v>
      </c>
      <c r="E4265" s="125" t="s">
        <v>172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528</v>
      </c>
      <c r="C4317" s="125" t="s">
        <v>529</v>
      </c>
      <c r="D4317" s="125" t="s">
        <v>530</v>
      </c>
      <c r="E4317" s="125" t="s">
        <v>172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528</v>
      </c>
      <c r="C4369" s="125" t="s">
        <v>529</v>
      </c>
      <c r="D4369" s="125" t="s">
        <v>530</v>
      </c>
      <c r="E4369" s="125" t="s">
        <v>172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528</v>
      </c>
      <c r="C4421" s="125" t="s">
        <v>529</v>
      </c>
      <c r="D4421" s="125" t="s">
        <v>530</v>
      </c>
      <c r="E4421" s="125" t="s">
        <v>172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528</v>
      </c>
      <c r="C4473" s="125" t="s">
        <v>529</v>
      </c>
      <c r="D4473" s="125" t="s">
        <v>530</v>
      </c>
      <c r="E4473" s="125" t="s">
        <v>172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528</v>
      </c>
      <c r="C4525" s="125" t="s">
        <v>529</v>
      </c>
      <c r="D4525" s="125" t="s">
        <v>530</v>
      </c>
      <c r="E4525" s="125" t="s">
        <v>172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528</v>
      </c>
      <c r="C4577" s="125" t="s">
        <v>529</v>
      </c>
      <c r="D4577" s="125" t="s">
        <v>530</v>
      </c>
      <c r="E4577" s="125" t="s">
        <v>172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528</v>
      </c>
      <c r="C4629" s="125" t="s">
        <v>529</v>
      </c>
      <c r="D4629" s="125" t="s">
        <v>530</v>
      </c>
      <c r="E4629" s="125" t="s">
        <v>172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528</v>
      </c>
      <c r="C4681" s="125" t="s">
        <v>529</v>
      </c>
      <c r="D4681" s="125" t="s">
        <v>530</v>
      </c>
      <c r="E4681" s="125" t="s">
        <v>172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7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6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730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528</v>
      </c>
      <c r="C1" s="125" t="s">
        <v>529</v>
      </c>
      <c r="D1" s="125" t="s">
        <v>530</v>
      </c>
      <c r="E1" s="125" t="s">
        <v>172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528</v>
      </c>
      <c r="C53" s="125" t="s">
        <v>529</v>
      </c>
      <c r="D53" s="125" t="s">
        <v>530</v>
      </c>
      <c r="E53" s="125" t="s">
        <v>172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528</v>
      </c>
      <c r="C105" s="125" t="s">
        <v>529</v>
      </c>
      <c r="D105" s="125" t="s">
        <v>530</v>
      </c>
      <c r="E105" s="125" t="s">
        <v>172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528</v>
      </c>
      <c r="C157" s="125" t="s">
        <v>529</v>
      </c>
      <c r="D157" s="125" t="s">
        <v>530</v>
      </c>
      <c r="E157" s="125" t="s">
        <v>172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528</v>
      </c>
      <c r="C209" s="125" t="s">
        <v>529</v>
      </c>
      <c r="D209" s="125" t="s">
        <v>530</v>
      </c>
      <c r="E209" s="125" t="s">
        <v>172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528</v>
      </c>
      <c r="C261" s="125" t="s">
        <v>529</v>
      </c>
      <c r="D261" s="125" t="s">
        <v>530</v>
      </c>
      <c r="E261" s="125" t="s">
        <v>172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528</v>
      </c>
      <c r="C313" s="125" t="s">
        <v>529</v>
      </c>
      <c r="D313" s="125" t="s">
        <v>530</v>
      </c>
      <c r="E313" s="125" t="s">
        <v>172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528</v>
      </c>
      <c r="C365" s="125" t="s">
        <v>529</v>
      </c>
      <c r="D365" s="125" t="s">
        <v>530</v>
      </c>
      <c r="E365" s="125" t="s">
        <v>172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528</v>
      </c>
      <c r="C417" s="125" t="s">
        <v>529</v>
      </c>
      <c r="D417" s="125" t="s">
        <v>530</v>
      </c>
      <c r="E417" s="125" t="s">
        <v>172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528</v>
      </c>
      <c r="C469" s="125" t="s">
        <v>529</v>
      </c>
      <c r="D469" s="125" t="s">
        <v>530</v>
      </c>
      <c r="E469" s="125" t="s">
        <v>172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528</v>
      </c>
      <c r="C521" s="125" t="s">
        <v>529</v>
      </c>
      <c r="D521" s="125" t="s">
        <v>530</v>
      </c>
      <c r="E521" s="125" t="s">
        <v>172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528</v>
      </c>
      <c r="C573" s="125" t="s">
        <v>529</v>
      </c>
      <c r="D573" s="125" t="s">
        <v>530</v>
      </c>
      <c r="E573" s="125" t="s">
        <v>172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528</v>
      </c>
      <c r="C625" s="125" t="s">
        <v>529</v>
      </c>
      <c r="D625" s="125" t="s">
        <v>530</v>
      </c>
      <c r="E625" s="125" t="s">
        <v>172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528</v>
      </c>
      <c r="C677" s="125" t="s">
        <v>529</v>
      </c>
      <c r="D677" s="125" t="s">
        <v>530</v>
      </c>
      <c r="E677" s="125" t="s">
        <v>172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528</v>
      </c>
      <c r="C729" s="125" t="s">
        <v>529</v>
      </c>
      <c r="D729" s="125" t="s">
        <v>530</v>
      </c>
      <c r="E729" s="125" t="s">
        <v>172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528</v>
      </c>
      <c r="C781" s="125" t="s">
        <v>529</v>
      </c>
      <c r="D781" s="125" t="s">
        <v>530</v>
      </c>
      <c r="E781" s="125" t="s">
        <v>172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528</v>
      </c>
      <c r="C833" s="125" t="s">
        <v>529</v>
      </c>
      <c r="D833" s="125" t="s">
        <v>530</v>
      </c>
      <c r="E833" s="125" t="s">
        <v>172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528</v>
      </c>
      <c r="C885" s="125" t="s">
        <v>529</v>
      </c>
      <c r="D885" s="125" t="s">
        <v>530</v>
      </c>
      <c r="E885" s="125" t="s">
        <v>172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528</v>
      </c>
      <c r="C937" s="125" t="s">
        <v>529</v>
      </c>
      <c r="D937" s="125" t="s">
        <v>530</v>
      </c>
      <c r="E937" s="125" t="s">
        <v>172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528</v>
      </c>
      <c r="C989" s="125" t="s">
        <v>529</v>
      </c>
      <c r="D989" s="125" t="s">
        <v>530</v>
      </c>
      <c r="E989" s="125" t="s">
        <v>172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528</v>
      </c>
      <c r="C1041" s="125" t="s">
        <v>529</v>
      </c>
      <c r="D1041" s="125" t="s">
        <v>530</v>
      </c>
      <c r="E1041" s="125" t="s">
        <v>172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528</v>
      </c>
      <c r="C1093" s="125" t="s">
        <v>529</v>
      </c>
      <c r="D1093" s="125" t="s">
        <v>530</v>
      </c>
      <c r="E1093" s="125" t="s">
        <v>172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528</v>
      </c>
      <c r="C1145" s="125" t="s">
        <v>529</v>
      </c>
      <c r="D1145" s="125" t="s">
        <v>530</v>
      </c>
      <c r="E1145" s="125" t="s">
        <v>172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528</v>
      </c>
      <c r="C1197" s="125" t="s">
        <v>529</v>
      </c>
      <c r="D1197" s="125" t="s">
        <v>530</v>
      </c>
      <c r="E1197" s="125" t="s">
        <v>172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528</v>
      </c>
      <c r="C1249" s="125" t="s">
        <v>529</v>
      </c>
      <c r="D1249" s="125" t="s">
        <v>530</v>
      </c>
      <c r="E1249" s="125" t="s">
        <v>172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528</v>
      </c>
      <c r="C1301" s="125" t="s">
        <v>529</v>
      </c>
      <c r="D1301" s="125" t="s">
        <v>530</v>
      </c>
      <c r="E1301" s="125" t="s">
        <v>172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528</v>
      </c>
      <c r="C1353" s="125" t="s">
        <v>529</v>
      </c>
      <c r="D1353" s="125" t="s">
        <v>530</v>
      </c>
      <c r="E1353" s="125" t="s">
        <v>172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528</v>
      </c>
      <c r="C1405" s="125" t="s">
        <v>529</v>
      </c>
      <c r="D1405" s="125" t="s">
        <v>530</v>
      </c>
      <c r="E1405" s="125" t="s">
        <v>172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528</v>
      </c>
      <c r="C1457" s="125" t="s">
        <v>529</v>
      </c>
      <c r="D1457" s="125" t="s">
        <v>530</v>
      </c>
      <c r="E1457" s="125" t="s">
        <v>172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528</v>
      </c>
      <c r="C1509" s="125" t="s">
        <v>529</v>
      </c>
      <c r="D1509" s="125" t="s">
        <v>530</v>
      </c>
      <c r="E1509" s="125" t="s">
        <v>172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528</v>
      </c>
      <c r="C1561" s="125" t="s">
        <v>529</v>
      </c>
      <c r="D1561" s="125" t="s">
        <v>530</v>
      </c>
      <c r="E1561" s="125" t="s">
        <v>172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528</v>
      </c>
      <c r="C1613" s="125" t="s">
        <v>529</v>
      </c>
      <c r="D1613" s="125" t="s">
        <v>530</v>
      </c>
      <c r="E1613" s="125" t="s">
        <v>172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1145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1146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532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705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1147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5" t="s">
        <v>0</v>
      </c>
      <c r="B1665" s="146" t="s">
        <v>528</v>
      </c>
      <c r="C1665" s="125" t="s">
        <v>529</v>
      </c>
      <c r="D1665" s="125" t="s">
        <v>530</v>
      </c>
      <c r="E1665" s="125" t="s">
        <v>172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1148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1149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5" t="s">
        <v>0</v>
      </c>
      <c r="B1717" s="146" t="s">
        <v>528</v>
      </c>
      <c r="C1717" s="125" t="s">
        <v>529</v>
      </c>
      <c r="D1717" s="125" t="s">
        <v>530</v>
      </c>
      <c r="E1717" s="125" t="s">
        <v>172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528</v>
      </c>
      <c r="C1769" s="125" t="s">
        <v>529</v>
      </c>
      <c r="D1769" s="125" t="s">
        <v>530</v>
      </c>
      <c r="E1769" s="125" t="s">
        <v>172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528</v>
      </c>
      <c r="C1821" s="125" t="s">
        <v>529</v>
      </c>
      <c r="D1821" s="125" t="s">
        <v>530</v>
      </c>
      <c r="E1821" s="125" t="s">
        <v>172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528</v>
      </c>
      <c r="C1873" s="125" t="s">
        <v>529</v>
      </c>
      <c r="D1873" s="125" t="s">
        <v>530</v>
      </c>
      <c r="E1873" s="125" t="s">
        <v>172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1150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5" t="s">
        <v>0</v>
      </c>
      <c r="B1925" s="146" t="s">
        <v>528</v>
      </c>
      <c r="C1925" s="125" t="s">
        <v>529</v>
      </c>
      <c r="D1925" s="125" t="s">
        <v>530</v>
      </c>
      <c r="E1925" s="125" t="s">
        <v>172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528</v>
      </c>
      <c r="C1977" s="125" t="s">
        <v>529</v>
      </c>
      <c r="D1977" s="125" t="s">
        <v>530</v>
      </c>
      <c r="E1977" s="125" t="s">
        <v>172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1146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1151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821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5" t="s">
        <v>0</v>
      </c>
      <c r="B2029" s="146" t="s">
        <v>528</v>
      </c>
      <c r="C2029" s="125" t="s">
        <v>529</v>
      </c>
      <c r="D2029" s="125" t="s">
        <v>530</v>
      </c>
      <c r="E2029" s="125" t="s">
        <v>172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1152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1152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1153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5" t="s">
        <v>0</v>
      </c>
      <c r="B2081" s="146" t="s">
        <v>528</v>
      </c>
      <c r="C2081" s="125" t="s">
        <v>529</v>
      </c>
      <c r="D2081" s="125" t="s">
        <v>530</v>
      </c>
      <c r="E2081" s="125" t="s">
        <v>172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528</v>
      </c>
      <c r="C2133" s="125" t="s">
        <v>529</v>
      </c>
      <c r="D2133" s="125" t="s">
        <v>530</v>
      </c>
      <c r="E2133" s="125" t="s">
        <v>172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528</v>
      </c>
      <c r="C2185" s="125" t="s">
        <v>529</v>
      </c>
      <c r="D2185" s="125" t="s">
        <v>530</v>
      </c>
      <c r="E2185" s="125" t="s">
        <v>172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664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674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5" t="s">
        <v>0</v>
      </c>
      <c r="B2237" s="146" t="s">
        <v>528</v>
      </c>
      <c r="C2237" s="125" t="s">
        <v>529</v>
      </c>
      <c r="D2237" s="125" t="s">
        <v>530</v>
      </c>
      <c r="E2237" s="125" t="s">
        <v>172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528</v>
      </c>
      <c r="C2289" s="125" t="s">
        <v>529</v>
      </c>
      <c r="D2289" s="125" t="s">
        <v>530</v>
      </c>
      <c r="E2289" s="125" t="s">
        <v>172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528</v>
      </c>
      <c r="C2341" s="125" t="s">
        <v>529</v>
      </c>
      <c r="D2341" s="125" t="s">
        <v>530</v>
      </c>
      <c r="E2341" s="125" t="s">
        <v>172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400</v>
      </c>
      <c r="C2343" s="94">
        <v>366423</v>
      </c>
      <c r="D2343" s="94" t="s">
        <v>1154</v>
      </c>
      <c r="E2343" s="94"/>
    </row>
    <row r="2344" spans="1:5" x14ac:dyDescent="0.25">
      <c r="A2344" s="94"/>
      <c r="B2344" s="101">
        <v>150</v>
      </c>
      <c r="C2344" s="100">
        <v>247354</v>
      </c>
      <c r="D2344" s="94" t="s">
        <v>748</v>
      </c>
      <c r="E2344" s="94"/>
    </row>
    <row r="2345" spans="1:5" x14ac:dyDescent="0.25">
      <c r="A2345" s="94"/>
      <c r="B2345" s="101">
        <v>50</v>
      </c>
      <c r="C2345" s="94">
        <v>219959</v>
      </c>
      <c r="D2345" s="94" t="s">
        <v>746</v>
      </c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600</v>
      </c>
      <c r="C2390" s="94"/>
      <c r="D2390" s="94"/>
      <c r="E2390" s="94"/>
    </row>
    <row r="2393" spans="1:5" x14ac:dyDescent="0.25">
      <c r="A2393" s="125" t="s">
        <v>0</v>
      </c>
      <c r="B2393" s="146" t="s">
        <v>528</v>
      </c>
      <c r="C2393" s="125" t="s">
        <v>529</v>
      </c>
      <c r="D2393" s="125" t="s">
        <v>530</v>
      </c>
      <c r="E2393" s="125" t="s">
        <v>172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528</v>
      </c>
      <c r="C2445" s="125" t="s">
        <v>529</v>
      </c>
      <c r="D2445" s="125" t="s">
        <v>530</v>
      </c>
      <c r="E2445" s="125" t="s">
        <v>172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528</v>
      </c>
      <c r="C2497" s="125" t="s">
        <v>529</v>
      </c>
      <c r="D2497" s="125" t="s">
        <v>530</v>
      </c>
      <c r="E2497" s="125" t="s">
        <v>172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528</v>
      </c>
      <c r="C2549" s="125" t="s">
        <v>529</v>
      </c>
      <c r="D2549" s="125" t="s">
        <v>530</v>
      </c>
      <c r="E2549" s="125" t="s">
        <v>172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110</v>
      </c>
      <c r="C2551" s="94">
        <v>345132</v>
      </c>
      <c r="D2551" s="94" t="s">
        <v>1155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110</v>
      </c>
      <c r="C2598" s="94"/>
      <c r="D2598" s="94"/>
      <c r="E2598" s="94"/>
    </row>
    <row r="2601" spans="1:5" x14ac:dyDescent="0.25">
      <c r="A2601" s="125" t="s">
        <v>0</v>
      </c>
      <c r="B2601" s="146" t="s">
        <v>528</v>
      </c>
      <c r="C2601" s="125" t="s">
        <v>529</v>
      </c>
      <c r="D2601" s="125" t="s">
        <v>530</v>
      </c>
      <c r="E2601" s="125" t="s">
        <v>172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528</v>
      </c>
      <c r="C2653" s="125" t="s">
        <v>529</v>
      </c>
      <c r="D2653" s="125" t="s">
        <v>530</v>
      </c>
      <c r="E2653" s="125" t="s">
        <v>172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70</v>
      </c>
      <c r="C2655" s="94">
        <v>353120</v>
      </c>
      <c r="D2655" s="94" t="s">
        <v>844</v>
      </c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70</v>
      </c>
      <c r="C2702" s="94"/>
      <c r="D2702" s="94"/>
      <c r="E2702" s="94"/>
    </row>
    <row r="2705" spans="1:5" x14ac:dyDescent="0.25">
      <c r="A2705" s="125" t="s">
        <v>0</v>
      </c>
      <c r="B2705" s="146" t="s">
        <v>528</v>
      </c>
      <c r="C2705" s="125" t="s">
        <v>529</v>
      </c>
      <c r="D2705" s="125" t="s">
        <v>530</v>
      </c>
      <c r="E2705" s="125" t="s">
        <v>172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3500</v>
      </c>
      <c r="C2707" s="94">
        <v>395706</v>
      </c>
      <c r="D2707" s="94" t="s">
        <v>1156</v>
      </c>
      <c r="E2707" s="94"/>
    </row>
    <row r="2708" spans="1:5" x14ac:dyDescent="0.25">
      <c r="A2708" s="94"/>
      <c r="B2708" s="101">
        <v>135</v>
      </c>
      <c r="C2708" s="100">
        <v>253122</v>
      </c>
      <c r="D2708" s="94" t="s">
        <v>869</v>
      </c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3635</v>
      </c>
      <c r="C2754" s="94"/>
      <c r="D2754" s="94"/>
      <c r="E2754" s="94"/>
    </row>
    <row r="2757" spans="1:5" x14ac:dyDescent="0.25">
      <c r="A2757" s="125" t="s">
        <v>0</v>
      </c>
      <c r="B2757" s="146" t="s">
        <v>528</v>
      </c>
      <c r="C2757" s="125" t="s">
        <v>529</v>
      </c>
      <c r="D2757" s="125" t="s">
        <v>530</v>
      </c>
      <c r="E2757" s="125" t="s">
        <v>172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528</v>
      </c>
      <c r="C2809" s="125" t="s">
        <v>529</v>
      </c>
      <c r="D2809" s="125" t="s">
        <v>530</v>
      </c>
      <c r="E2809" s="125" t="s">
        <v>172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528</v>
      </c>
      <c r="C2861" s="125" t="s">
        <v>529</v>
      </c>
      <c r="D2861" s="125" t="s">
        <v>530</v>
      </c>
      <c r="E2861" s="125" t="s">
        <v>172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528</v>
      </c>
      <c r="C2913" s="125" t="s">
        <v>529</v>
      </c>
      <c r="D2913" s="125" t="s">
        <v>530</v>
      </c>
      <c r="E2913" s="125" t="s">
        <v>172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70</v>
      </c>
      <c r="C2915" s="94">
        <v>317761</v>
      </c>
      <c r="D2915" s="94" t="s">
        <v>895</v>
      </c>
      <c r="E2915" s="94"/>
    </row>
    <row r="2916" spans="1:5" x14ac:dyDescent="0.25">
      <c r="A2916" s="94"/>
      <c r="B2916" s="101">
        <v>65</v>
      </c>
      <c r="C2916" s="100">
        <v>252533</v>
      </c>
      <c r="D2916" s="94" t="s">
        <v>907</v>
      </c>
      <c r="E2916" s="94"/>
    </row>
    <row r="2917" spans="1:5" x14ac:dyDescent="0.25">
      <c r="A2917" s="94"/>
      <c r="B2917" s="101">
        <v>330</v>
      </c>
      <c r="C2917" s="94">
        <v>220748</v>
      </c>
      <c r="D2917" s="94" t="s">
        <v>916</v>
      </c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465</v>
      </c>
      <c r="C2962" s="94"/>
      <c r="D2962" s="94"/>
      <c r="E2962" s="94"/>
    </row>
    <row r="2965" spans="1:5" x14ac:dyDescent="0.25">
      <c r="A2965" s="125" t="s">
        <v>0</v>
      </c>
      <c r="B2965" s="146" t="s">
        <v>528</v>
      </c>
      <c r="C2965" s="125" t="s">
        <v>529</v>
      </c>
      <c r="D2965" s="125" t="s">
        <v>530</v>
      </c>
      <c r="E2965" s="125" t="s">
        <v>172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528</v>
      </c>
      <c r="C3017" s="125" t="s">
        <v>529</v>
      </c>
      <c r="D3017" s="125" t="s">
        <v>530</v>
      </c>
      <c r="E3017" s="125" t="s">
        <v>172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528</v>
      </c>
      <c r="C3069" s="125" t="s">
        <v>529</v>
      </c>
      <c r="D3069" s="125" t="s">
        <v>530</v>
      </c>
      <c r="E3069" s="125" t="s">
        <v>172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900</v>
      </c>
      <c r="C3071" s="94">
        <v>252624</v>
      </c>
      <c r="D3071" s="94" t="s">
        <v>1157</v>
      </c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900</v>
      </c>
      <c r="C3118" s="94"/>
      <c r="D3118" s="94"/>
      <c r="E3118" s="94"/>
    </row>
    <row r="3121" spans="1:5" x14ac:dyDescent="0.25">
      <c r="A3121" s="125" t="s">
        <v>0</v>
      </c>
      <c r="B3121" s="146" t="s">
        <v>528</v>
      </c>
      <c r="C3121" s="125" t="s">
        <v>529</v>
      </c>
      <c r="D3121" s="125" t="s">
        <v>530</v>
      </c>
      <c r="E3121" s="125" t="s">
        <v>172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528</v>
      </c>
      <c r="C3173" s="125" t="s">
        <v>529</v>
      </c>
      <c r="D3173" s="125" t="s">
        <v>530</v>
      </c>
      <c r="E3173" s="125" t="s">
        <v>172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528</v>
      </c>
      <c r="C3225" s="125" t="s">
        <v>529</v>
      </c>
      <c r="D3225" s="125" t="s">
        <v>530</v>
      </c>
      <c r="E3225" s="125" t="s">
        <v>172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528</v>
      </c>
      <c r="C3277" s="125" t="s">
        <v>529</v>
      </c>
      <c r="D3277" s="125" t="s">
        <v>530</v>
      </c>
      <c r="E3277" s="125" t="s">
        <v>172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120</v>
      </c>
      <c r="C3279" s="94">
        <v>221153</v>
      </c>
      <c r="D3279" s="94" t="s">
        <v>1158</v>
      </c>
      <c r="E3279" s="94"/>
    </row>
    <row r="3280" spans="1:5" x14ac:dyDescent="0.25">
      <c r="A3280" s="94"/>
      <c r="B3280" s="101">
        <v>69</v>
      </c>
      <c r="C3280" s="100">
        <v>221586</v>
      </c>
      <c r="D3280" s="94" t="s">
        <v>1016</v>
      </c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189</v>
      </c>
      <c r="C3326" s="94"/>
      <c r="D3326" s="94"/>
      <c r="E3326" s="94"/>
    </row>
    <row r="3329" spans="1:5" x14ac:dyDescent="0.25">
      <c r="A3329" s="125" t="s">
        <v>0</v>
      </c>
      <c r="B3329" s="146" t="s">
        <v>528</v>
      </c>
      <c r="C3329" s="125" t="s">
        <v>529</v>
      </c>
      <c r="D3329" s="125" t="s">
        <v>530</v>
      </c>
      <c r="E3329" s="125" t="s">
        <v>172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1000</v>
      </c>
      <c r="C3331" s="94">
        <v>252622</v>
      </c>
      <c r="D3331" s="94" t="s">
        <v>1159</v>
      </c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1000</v>
      </c>
      <c r="C3378" s="94"/>
      <c r="D3378" s="94"/>
      <c r="E3378" s="94"/>
    </row>
    <row r="3381" spans="1:5" x14ac:dyDescent="0.25">
      <c r="A3381" s="125" t="s">
        <v>0</v>
      </c>
      <c r="B3381" s="146" t="s">
        <v>528</v>
      </c>
      <c r="C3381" s="125" t="s">
        <v>529</v>
      </c>
      <c r="D3381" s="125" t="s">
        <v>530</v>
      </c>
      <c r="E3381" s="125" t="s">
        <v>172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528</v>
      </c>
      <c r="C3433" s="125" t="s">
        <v>529</v>
      </c>
      <c r="D3433" s="125" t="s">
        <v>530</v>
      </c>
      <c r="E3433" s="125" t="s">
        <v>172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528</v>
      </c>
      <c r="C3485" s="125" t="s">
        <v>529</v>
      </c>
      <c r="D3485" s="125" t="s">
        <v>530</v>
      </c>
      <c r="E3485" s="125" t="s">
        <v>172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>
        <v>50</v>
      </c>
      <c r="C3487" s="94">
        <v>221595</v>
      </c>
      <c r="D3487" s="94" t="s">
        <v>1109</v>
      </c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50</v>
      </c>
      <c r="C3534" s="94"/>
      <c r="D3534" s="94"/>
      <c r="E3534" s="94"/>
    </row>
    <row r="3537" spans="1:5" x14ac:dyDescent="0.25">
      <c r="A3537" s="125" t="s">
        <v>0</v>
      </c>
      <c r="B3537" s="146" t="s">
        <v>528</v>
      </c>
      <c r="C3537" s="125" t="s">
        <v>529</v>
      </c>
      <c r="D3537" s="125" t="s">
        <v>530</v>
      </c>
      <c r="E3537" s="125" t="s">
        <v>172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528</v>
      </c>
      <c r="C3589" s="125" t="s">
        <v>529</v>
      </c>
      <c r="D3589" s="125" t="s">
        <v>530</v>
      </c>
      <c r="E3589" s="125" t="s">
        <v>172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528</v>
      </c>
      <c r="C3641" s="125" t="s">
        <v>529</v>
      </c>
      <c r="D3641" s="125" t="s">
        <v>530</v>
      </c>
      <c r="E3641" s="125" t="s">
        <v>172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528</v>
      </c>
      <c r="C3693" s="125" t="s">
        <v>529</v>
      </c>
      <c r="D3693" s="125" t="s">
        <v>530</v>
      </c>
      <c r="E3693" s="125" t="s">
        <v>172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528</v>
      </c>
      <c r="C3745" s="125" t="s">
        <v>529</v>
      </c>
      <c r="D3745" s="125" t="s">
        <v>530</v>
      </c>
      <c r="E3745" s="125" t="s">
        <v>172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528</v>
      </c>
      <c r="C3797" s="125" t="s">
        <v>529</v>
      </c>
      <c r="D3797" s="125" t="s">
        <v>530</v>
      </c>
      <c r="E3797" s="125" t="s">
        <v>172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528</v>
      </c>
      <c r="C3849" s="125" t="s">
        <v>529</v>
      </c>
      <c r="D3849" s="125" t="s">
        <v>530</v>
      </c>
      <c r="E3849" s="125" t="s">
        <v>172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528</v>
      </c>
      <c r="C3901" s="125" t="s">
        <v>529</v>
      </c>
      <c r="D3901" s="125" t="s">
        <v>530</v>
      </c>
      <c r="E3901" s="125" t="s">
        <v>172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528</v>
      </c>
      <c r="C3953" s="125" t="s">
        <v>529</v>
      </c>
      <c r="D3953" s="125" t="s">
        <v>530</v>
      </c>
      <c r="E3953" s="125" t="s">
        <v>172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528</v>
      </c>
      <c r="C4005" s="125" t="s">
        <v>529</v>
      </c>
      <c r="D4005" s="125" t="s">
        <v>530</v>
      </c>
      <c r="E4005" s="125" t="s">
        <v>172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528</v>
      </c>
      <c r="C4057" s="125" t="s">
        <v>529</v>
      </c>
      <c r="D4057" s="125" t="s">
        <v>530</v>
      </c>
      <c r="E4057" s="125" t="s">
        <v>172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528</v>
      </c>
      <c r="C4109" s="125" t="s">
        <v>529</v>
      </c>
      <c r="D4109" s="125" t="s">
        <v>530</v>
      </c>
      <c r="E4109" s="125" t="s">
        <v>172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528</v>
      </c>
      <c r="C4161" s="125" t="s">
        <v>529</v>
      </c>
      <c r="D4161" s="125" t="s">
        <v>530</v>
      </c>
      <c r="E4161" s="125" t="s">
        <v>172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528</v>
      </c>
      <c r="C4213" s="125" t="s">
        <v>529</v>
      </c>
      <c r="D4213" s="125" t="s">
        <v>530</v>
      </c>
      <c r="E4213" s="125" t="s">
        <v>172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528</v>
      </c>
      <c r="C4265" s="125" t="s">
        <v>529</v>
      </c>
      <c r="D4265" s="125" t="s">
        <v>530</v>
      </c>
      <c r="E4265" s="125" t="s">
        <v>172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528</v>
      </c>
      <c r="C4317" s="125" t="s">
        <v>529</v>
      </c>
      <c r="D4317" s="125" t="s">
        <v>530</v>
      </c>
      <c r="E4317" s="125" t="s">
        <v>172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528</v>
      </c>
      <c r="C4369" s="125" t="s">
        <v>529</v>
      </c>
      <c r="D4369" s="125" t="s">
        <v>530</v>
      </c>
      <c r="E4369" s="125" t="s">
        <v>172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528</v>
      </c>
      <c r="C4421" s="125" t="s">
        <v>529</v>
      </c>
      <c r="D4421" s="125" t="s">
        <v>530</v>
      </c>
      <c r="E4421" s="125" t="s">
        <v>172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528</v>
      </c>
      <c r="C4473" s="125" t="s">
        <v>529</v>
      </c>
      <c r="D4473" s="125" t="s">
        <v>530</v>
      </c>
      <c r="E4473" s="125" t="s">
        <v>172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528</v>
      </c>
      <c r="C4525" s="125" t="s">
        <v>529</v>
      </c>
      <c r="D4525" s="125" t="s">
        <v>530</v>
      </c>
      <c r="E4525" s="125" t="s">
        <v>172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528</v>
      </c>
      <c r="C4577" s="125" t="s">
        <v>529</v>
      </c>
      <c r="D4577" s="125" t="s">
        <v>530</v>
      </c>
      <c r="E4577" s="125" t="s">
        <v>172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528</v>
      </c>
      <c r="C4629" s="125" t="s">
        <v>529</v>
      </c>
      <c r="D4629" s="125" t="s">
        <v>530</v>
      </c>
      <c r="E4629" s="125" t="s">
        <v>172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528</v>
      </c>
      <c r="C4681" s="125" t="s">
        <v>529</v>
      </c>
      <c r="D4681" s="125" t="s">
        <v>530</v>
      </c>
      <c r="E4681" s="125" t="s">
        <v>172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85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184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1160</v>
      </c>
      <c r="B1" s="97" t="s">
        <v>1161</v>
      </c>
      <c r="C1" s="97" t="s">
        <v>27</v>
      </c>
      <c r="D1" s="97" t="s">
        <v>1162</v>
      </c>
      <c r="E1" s="97" t="s">
        <v>1163</v>
      </c>
      <c r="F1" s="97" t="s">
        <v>2</v>
      </c>
      <c r="G1" s="97" t="s">
        <v>172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1164</v>
      </c>
      <c r="B3" s="94" t="s">
        <v>1165</v>
      </c>
      <c r="C3" s="94" t="s">
        <v>1166</v>
      </c>
      <c r="D3" s="94" t="s">
        <v>1167</v>
      </c>
      <c r="E3" s="94" t="s">
        <v>1168</v>
      </c>
      <c r="F3" s="94" t="s">
        <v>1169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1170</v>
      </c>
      <c r="E4" s="94">
        <v>480</v>
      </c>
      <c r="F4" s="94" t="s">
        <v>1171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1170</v>
      </c>
      <c r="E5" s="94">
        <v>480</v>
      </c>
      <c r="F5" s="94" t="s">
        <v>1172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1170</v>
      </c>
      <c r="E6" s="94">
        <v>480</v>
      </c>
      <c r="F6" s="94" t="s">
        <v>1173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1170</v>
      </c>
      <c r="E7" s="94">
        <v>480</v>
      </c>
      <c r="F7" s="94" t="s">
        <v>1174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1170</v>
      </c>
      <c r="E8" s="94">
        <v>480</v>
      </c>
      <c r="F8" s="94" t="s">
        <v>1175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1170</v>
      </c>
      <c r="E9" s="94" t="s">
        <v>1176</v>
      </c>
      <c r="F9" s="94" t="s">
        <v>1177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1170</v>
      </c>
      <c r="E10" s="94">
        <v>480</v>
      </c>
      <c r="F10" s="94" t="s">
        <v>1178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1170</v>
      </c>
      <c r="E11" s="94">
        <v>480</v>
      </c>
      <c r="F11" s="94" t="s">
        <v>1179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1170</v>
      </c>
      <c r="E12" s="94">
        <v>480</v>
      </c>
      <c r="F12" s="94" t="s">
        <v>1180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1170</v>
      </c>
      <c r="E13" s="94">
        <v>480</v>
      </c>
      <c r="F13" s="94" t="s">
        <v>1181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1170</v>
      </c>
      <c r="E14" s="94">
        <v>480</v>
      </c>
      <c r="F14" s="94" t="s">
        <v>1182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1170</v>
      </c>
      <c r="E15" s="94">
        <v>480</v>
      </c>
      <c r="F15" s="94" t="s">
        <v>1183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1170</v>
      </c>
      <c r="E16" s="94">
        <v>480</v>
      </c>
      <c r="F16" s="94" t="s">
        <v>1184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1170</v>
      </c>
      <c r="E17" s="94">
        <v>480</v>
      </c>
      <c r="F17" t="s">
        <v>1185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1170</v>
      </c>
      <c r="E18" s="94">
        <v>480</v>
      </c>
      <c r="F18" t="s">
        <v>1186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1187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1188</v>
      </c>
      <c r="B50" s="125"/>
      <c r="C50" s="132" t="e">
        <f>C20-C44</f>
        <v>#REF!</v>
      </c>
      <c r="D50" s="94"/>
      <c r="E50" s="94"/>
      <c r="F50" s="94"/>
      <c r="G50" s="94"/>
    </row>
    <row r="53" spans="1:7" x14ac:dyDescent="0.25">
      <c r="A53" s="97" t="s">
        <v>1160</v>
      </c>
      <c r="B53" s="97" t="s">
        <v>1161</v>
      </c>
      <c r="C53" s="97" t="s">
        <v>27</v>
      </c>
      <c r="D53" s="97" t="s">
        <v>1162</v>
      </c>
      <c r="E53" s="97" t="s">
        <v>1163</v>
      </c>
      <c r="F53" s="97" t="s">
        <v>2</v>
      </c>
      <c r="G53" s="97" t="s">
        <v>172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1164</v>
      </c>
      <c r="B55" t="s">
        <v>1165</v>
      </c>
      <c r="C55" t="s">
        <v>1166</v>
      </c>
      <c r="D55" t="s">
        <v>1167</v>
      </c>
      <c r="E55" t="s">
        <v>1168</v>
      </c>
      <c r="F55" t="s">
        <v>1169</v>
      </c>
      <c r="G55" t="s">
        <v>1189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1170</v>
      </c>
      <c r="E56">
        <v>480</v>
      </c>
      <c r="F56" t="s">
        <v>1190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1170</v>
      </c>
      <c r="E57">
        <v>480</v>
      </c>
      <c r="F57" t="s">
        <v>1191</v>
      </c>
    </row>
    <row r="58" spans="1:7" x14ac:dyDescent="0.25">
      <c r="A58" s="129">
        <v>45294</v>
      </c>
      <c r="B58" s="129">
        <v>45294</v>
      </c>
      <c r="C58">
        <v>730</v>
      </c>
      <c r="D58" t="s">
        <v>1170</v>
      </c>
      <c r="E58">
        <v>480</v>
      </c>
      <c r="F58" t="s">
        <v>1192</v>
      </c>
    </row>
    <row r="59" spans="1:7" x14ac:dyDescent="0.25">
      <c r="A59" s="129">
        <v>45294</v>
      </c>
      <c r="B59" s="129">
        <v>45294</v>
      </c>
      <c r="C59">
        <v>830</v>
      </c>
      <c r="D59" t="s">
        <v>1170</v>
      </c>
      <c r="E59">
        <v>480</v>
      </c>
      <c r="F59" t="s">
        <v>1193</v>
      </c>
    </row>
    <row r="60" spans="1:7" x14ac:dyDescent="0.25">
      <c r="A60" s="129">
        <v>45294</v>
      </c>
      <c r="B60" s="129">
        <v>45294</v>
      </c>
      <c r="C60">
        <v>389</v>
      </c>
      <c r="D60" t="s">
        <v>1170</v>
      </c>
      <c r="E60">
        <v>480</v>
      </c>
      <c r="F60" t="s">
        <v>1194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1170</v>
      </c>
      <c r="E61">
        <v>480</v>
      </c>
      <c r="F61" t="s">
        <v>1195</v>
      </c>
    </row>
    <row r="62" spans="1:7" x14ac:dyDescent="0.25">
      <c r="A62" s="129">
        <v>45294</v>
      </c>
      <c r="B62" s="129">
        <v>45294</v>
      </c>
      <c r="C62">
        <v>743</v>
      </c>
      <c r="D62" t="s">
        <v>1170</v>
      </c>
      <c r="E62">
        <v>480</v>
      </c>
      <c r="F62" t="s">
        <v>1196</v>
      </c>
    </row>
    <row r="63" spans="1:7" x14ac:dyDescent="0.25">
      <c r="A63" s="129">
        <v>45294</v>
      </c>
      <c r="B63" s="129">
        <v>45294</v>
      </c>
      <c r="C63">
        <v>1210</v>
      </c>
      <c r="D63" t="s">
        <v>1170</v>
      </c>
      <c r="E63">
        <v>480</v>
      </c>
      <c r="F63" t="s">
        <v>1197</v>
      </c>
    </row>
    <row r="64" spans="1:7" x14ac:dyDescent="0.25">
      <c r="A64" s="129">
        <v>45294</v>
      </c>
      <c r="B64" s="129">
        <v>45294</v>
      </c>
      <c r="C64">
        <v>412</v>
      </c>
      <c r="D64" t="s">
        <v>1170</v>
      </c>
      <c r="E64">
        <v>480</v>
      </c>
      <c r="F64" t="s">
        <v>1198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1170</v>
      </c>
      <c r="E65">
        <v>480</v>
      </c>
      <c r="F65" t="s">
        <v>1199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1170</v>
      </c>
      <c r="E66">
        <v>480</v>
      </c>
      <c r="F66" t="s">
        <v>1200</v>
      </c>
    </row>
    <row r="67" spans="1:7" x14ac:dyDescent="0.25">
      <c r="A67" s="129">
        <v>45294</v>
      </c>
      <c r="B67" s="129">
        <v>45294</v>
      </c>
      <c r="C67">
        <v>339</v>
      </c>
      <c r="D67" t="s">
        <v>1170</v>
      </c>
      <c r="E67">
        <v>480</v>
      </c>
      <c r="F67" t="s">
        <v>1201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1170</v>
      </c>
      <c r="E68">
        <v>480</v>
      </c>
      <c r="F68" t="s">
        <v>1202</v>
      </c>
    </row>
    <row r="69" spans="1:7" ht="14.4" customHeight="1" x14ac:dyDescent="0.3">
      <c r="A69" s="95"/>
      <c r="B69" s="95"/>
      <c r="C69" s="131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1203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1187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1188</v>
      </c>
      <c r="B102" s="125"/>
      <c r="C102" s="132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1160</v>
      </c>
      <c r="B105" s="97" t="s">
        <v>1161</v>
      </c>
      <c r="C105" s="97" t="s">
        <v>27</v>
      </c>
      <c r="D105" s="97" t="s">
        <v>1162</v>
      </c>
      <c r="E105" s="97" t="s">
        <v>1163</v>
      </c>
      <c r="F105" s="97" t="s">
        <v>2</v>
      </c>
      <c r="G105" s="97" t="s">
        <v>172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0"/>
      <c r="B108" s="130"/>
      <c r="C108" s="94">
        <v>0</v>
      </c>
      <c r="D108" s="97"/>
      <c r="E108" s="97"/>
      <c r="F108" s="97"/>
      <c r="G108" s="94"/>
    </row>
    <row r="109" spans="1:7" x14ac:dyDescent="0.25">
      <c r="A109" s="130"/>
      <c r="B109" s="130"/>
      <c r="C109" s="94">
        <v>0</v>
      </c>
      <c r="D109" s="97"/>
      <c r="E109" s="97"/>
      <c r="F109" s="97"/>
      <c r="G109" s="94"/>
    </row>
    <row r="110" spans="1:7" x14ac:dyDescent="0.25">
      <c r="A110" s="130"/>
      <c r="B110" s="130"/>
      <c r="C110" s="94">
        <v>0</v>
      </c>
      <c r="D110" s="97"/>
      <c r="E110" s="97"/>
      <c r="F110" s="97"/>
      <c r="G110" s="94"/>
    </row>
    <row r="111" spans="1:7" x14ac:dyDescent="0.25">
      <c r="A111" s="130"/>
      <c r="B111" s="130"/>
      <c r="C111" s="94">
        <v>0</v>
      </c>
      <c r="D111" s="97"/>
      <c r="E111" s="97"/>
      <c r="F111" s="97"/>
      <c r="G111" s="94"/>
    </row>
    <row r="112" spans="1:7" x14ac:dyDescent="0.25">
      <c r="A112" s="130"/>
      <c r="B112" s="130"/>
      <c r="C112" s="94">
        <v>0</v>
      </c>
      <c r="D112" s="97"/>
      <c r="E112" s="97"/>
      <c r="F112" s="97"/>
      <c r="G112" s="94"/>
    </row>
    <row r="113" spans="1:7" x14ac:dyDescent="0.25">
      <c r="A113" s="130"/>
      <c r="B113" s="130"/>
      <c r="C113" s="94">
        <v>0</v>
      </c>
      <c r="D113" s="97"/>
      <c r="E113" s="97"/>
      <c r="F113" s="97"/>
      <c r="G113" s="94"/>
    </row>
    <row r="114" spans="1:7" x14ac:dyDescent="0.25">
      <c r="A114" s="130"/>
      <c r="B114" s="130"/>
      <c r="C114" s="94">
        <v>0</v>
      </c>
      <c r="D114" s="97"/>
      <c r="E114" s="97"/>
      <c r="F114" s="97"/>
      <c r="G114" s="94"/>
    </row>
    <row r="115" spans="1:7" x14ac:dyDescent="0.25">
      <c r="A115" s="130"/>
      <c r="B115" s="130"/>
      <c r="C115" s="94">
        <v>0</v>
      </c>
      <c r="D115" s="97"/>
      <c r="E115" s="97"/>
      <c r="F115" s="97"/>
      <c r="G115" s="94"/>
    </row>
    <row r="116" spans="1:7" x14ac:dyDescent="0.25">
      <c r="A116" s="130"/>
      <c r="B116" s="130"/>
      <c r="C116" s="94">
        <v>0</v>
      </c>
      <c r="D116" s="97"/>
      <c r="E116" s="97"/>
      <c r="F116" s="97"/>
      <c r="G116" s="94"/>
    </row>
    <row r="117" spans="1:7" x14ac:dyDescent="0.25">
      <c r="A117" s="130"/>
      <c r="B117" s="130"/>
      <c r="C117" s="94">
        <v>0</v>
      </c>
      <c r="D117" s="97"/>
      <c r="E117" s="97"/>
      <c r="F117" s="97"/>
      <c r="G117" s="94"/>
    </row>
    <row r="118" spans="1:7" x14ac:dyDescent="0.25">
      <c r="A118" s="130"/>
      <c r="B118" s="130"/>
      <c r="C118" s="94">
        <v>0</v>
      </c>
      <c r="D118" s="97"/>
      <c r="E118" s="97"/>
      <c r="F118" s="97"/>
      <c r="G118" s="94"/>
    </row>
    <row r="119" spans="1:7" x14ac:dyDescent="0.25">
      <c r="A119" s="130"/>
      <c r="B119" s="130"/>
      <c r="C119" s="94">
        <v>0</v>
      </c>
      <c r="D119" s="97"/>
      <c r="E119" s="97"/>
      <c r="F119" s="97"/>
      <c r="G119" s="94"/>
    </row>
    <row r="120" spans="1:7" x14ac:dyDescent="0.25">
      <c r="A120" s="130"/>
      <c r="B120" s="130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1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1203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1187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1188</v>
      </c>
      <c r="B154" s="125"/>
      <c r="C154" s="132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1160</v>
      </c>
      <c r="B157" s="97" t="s">
        <v>1161</v>
      </c>
      <c r="C157" s="97" t="s">
        <v>27</v>
      </c>
      <c r="D157" s="97" t="s">
        <v>1162</v>
      </c>
      <c r="E157" s="97" t="s">
        <v>1163</v>
      </c>
      <c r="F157" s="97" t="s">
        <v>2</v>
      </c>
      <c r="G157" s="97" t="s">
        <v>172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0"/>
      <c r="B160" s="130"/>
      <c r="C160" s="94">
        <v>0</v>
      </c>
      <c r="D160" s="97"/>
      <c r="E160" s="97"/>
      <c r="F160" s="97"/>
      <c r="G160" s="94"/>
    </row>
    <row r="161" spans="1:7" x14ac:dyDescent="0.25">
      <c r="A161" s="130"/>
      <c r="B161" s="130"/>
      <c r="C161" s="94">
        <v>0</v>
      </c>
      <c r="D161" s="97"/>
      <c r="E161" s="97"/>
      <c r="F161" s="97"/>
      <c r="G161" s="94"/>
    </row>
    <row r="162" spans="1:7" x14ac:dyDescent="0.25">
      <c r="A162" s="130"/>
      <c r="B162" s="130"/>
      <c r="C162" s="94">
        <v>0</v>
      </c>
      <c r="D162" s="97"/>
      <c r="E162" s="97"/>
      <c r="F162" s="97"/>
      <c r="G162" s="94"/>
    </row>
    <row r="163" spans="1:7" x14ac:dyDescent="0.25">
      <c r="A163" s="130"/>
      <c r="B163" s="130"/>
      <c r="C163" s="94">
        <v>0</v>
      </c>
      <c r="D163" s="97"/>
      <c r="E163" s="97"/>
      <c r="F163" s="97"/>
      <c r="G163" s="94"/>
    </row>
    <row r="164" spans="1:7" x14ac:dyDescent="0.25">
      <c r="A164" s="130"/>
      <c r="B164" s="130"/>
      <c r="C164" s="94">
        <v>0</v>
      </c>
      <c r="D164" s="97"/>
      <c r="E164" s="97"/>
      <c r="F164" s="97"/>
      <c r="G164" s="94"/>
    </row>
    <row r="165" spans="1:7" x14ac:dyDescent="0.25">
      <c r="A165" s="130"/>
      <c r="B165" s="130"/>
      <c r="C165" s="94">
        <v>0</v>
      </c>
      <c r="D165" s="97"/>
      <c r="E165" s="97"/>
      <c r="F165" s="97"/>
      <c r="G165" s="94"/>
    </row>
    <row r="166" spans="1:7" x14ac:dyDescent="0.25">
      <c r="A166" s="130"/>
      <c r="B166" s="130"/>
      <c r="C166" s="94">
        <v>0</v>
      </c>
      <c r="D166" s="97"/>
      <c r="E166" s="97"/>
      <c r="F166" s="97"/>
      <c r="G166" s="94"/>
    </row>
    <row r="167" spans="1:7" x14ac:dyDescent="0.25">
      <c r="A167" s="130"/>
      <c r="B167" s="130"/>
      <c r="C167" s="94">
        <v>0</v>
      </c>
      <c r="D167" s="97"/>
      <c r="E167" s="97"/>
      <c r="F167" s="97"/>
      <c r="G167" s="94"/>
    </row>
    <row r="168" spans="1:7" x14ac:dyDescent="0.25">
      <c r="A168" s="130"/>
      <c r="B168" s="130"/>
      <c r="C168" s="94">
        <v>0</v>
      </c>
      <c r="D168" s="97"/>
      <c r="E168" s="97"/>
      <c r="F168" s="97"/>
      <c r="G168" s="94"/>
    </row>
    <row r="169" spans="1:7" x14ac:dyDescent="0.25">
      <c r="A169" s="130"/>
      <c r="B169" s="130"/>
      <c r="C169" s="94">
        <v>0</v>
      </c>
      <c r="D169" s="97"/>
      <c r="E169" s="97"/>
      <c r="F169" s="97"/>
      <c r="G169" s="94"/>
    </row>
    <row r="170" spans="1:7" x14ac:dyDescent="0.25">
      <c r="A170" s="130"/>
      <c r="B170" s="130"/>
      <c r="C170" s="94">
        <v>0</v>
      </c>
      <c r="D170" s="97"/>
      <c r="E170" s="97"/>
      <c r="F170" s="97"/>
      <c r="G170" s="94"/>
    </row>
    <row r="171" spans="1:7" x14ac:dyDescent="0.25">
      <c r="A171" s="130"/>
      <c r="B171" s="130"/>
      <c r="C171" s="94">
        <v>0</v>
      </c>
      <c r="D171" s="97"/>
      <c r="E171" s="97"/>
      <c r="F171" s="97"/>
      <c r="G171" s="94"/>
    </row>
    <row r="172" spans="1:7" x14ac:dyDescent="0.25">
      <c r="A172" s="130"/>
      <c r="B172" s="130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1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1203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1187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1188</v>
      </c>
      <c r="B206" s="125"/>
      <c r="C206" s="132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1160</v>
      </c>
      <c r="B209" s="97" t="s">
        <v>1161</v>
      </c>
      <c r="C209" s="97" t="s">
        <v>27</v>
      </c>
      <c r="D209" s="97" t="s">
        <v>1162</v>
      </c>
      <c r="E209" s="97" t="s">
        <v>1163</v>
      </c>
      <c r="F209" s="97" t="s">
        <v>2</v>
      </c>
      <c r="G209" s="97" t="s">
        <v>172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1170</v>
      </c>
      <c r="E211" t="s">
        <v>1176</v>
      </c>
      <c r="F211" t="s">
        <v>1204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1170</v>
      </c>
      <c r="E212">
        <v>480</v>
      </c>
      <c r="F212" t="s">
        <v>1205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1170</v>
      </c>
      <c r="E213">
        <v>480</v>
      </c>
      <c r="F213" t="s">
        <v>1206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1170</v>
      </c>
      <c r="E214">
        <v>480</v>
      </c>
      <c r="F214" t="s">
        <v>1207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1170</v>
      </c>
      <c r="E215">
        <v>480</v>
      </c>
      <c r="F215" t="s">
        <v>1208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1170</v>
      </c>
      <c r="E216">
        <v>480</v>
      </c>
      <c r="F216" t="s">
        <v>1209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1170</v>
      </c>
      <c r="E217">
        <v>480</v>
      </c>
      <c r="F217" t="s">
        <v>1210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1170</v>
      </c>
      <c r="E218">
        <v>480</v>
      </c>
      <c r="F218" t="s">
        <v>1211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1170</v>
      </c>
      <c r="E219">
        <v>480</v>
      </c>
      <c r="F219" t="s">
        <v>1212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1170</v>
      </c>
      <c r="E220">
        <v>480</v>
      </c>
      <c r="F220" t="s">
        <v>1213</v>
      </c>
      <c r="G220" s="94"/>
    </row>
    <row r="221" spans="1:7" x14ac:dyDescent="0.25">
      <c r="A221" s="130"/>
      <c r="B221" s="130"/>
      <c r="C221" s="94">
        <v>0</v>
      </c>
      <c r="D221" s="97"/>
      <c r="E221" s="97"/>
      <c r="F221" s="97"/>
      <c r="G221" s="94"/>
    </row>
    <row r="222" spans="1:7" x14ac:dyDescent="0.25">
      <c r="A222" s="130"/>
      <c r="B222" s="130"/>
      <c r="C222" s="94">
        <v>0</v>
      </c>
      <c r="D222" s="97"/>
      <c r="E222" s="97"/>
      <c r="F222" s="97"/>
      <c r="G222" s="94"/>
    </row>
    <row r="223" spans="1:7" x14ac:dyDescent="0.25">
      <c r="A223" s="130"/>
      <c r="B223" s="130"/>
      <c r="C223" s="94">
        <v>0</v>
      </c>
      <c r="D223" s="97"/>
      <c r="E223" s="97"/>
      <c r="F223" s="97"/>
      <c r="G223" s="94"/>
    </row>
    <row r="224" spans="1:7" x14ac:dyDescent="0.25">
      <c r="A224" s="130"/>
      <c r="B224" s="130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1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1203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1187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1188</v>
      </c>
      <c r="B258" s="125"/>
      <c r="C258" s="132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1160</v>
      </c>
      <c r="B261" s="97" t="s">
        <v>1161</v>
      </c>
      <c r="C261" s="97" t="s">
        <v>27</v>
      </c>
      <c r="D261" s="97" t="s">
        <v>1162</v>
      </c>
      <c r="E261" s="97" t="s">
        <v>1163</v>
      </c>
      <c r="F261" s="97" t="s">
        <v>2</v>
      </c>
      <c r="G261" s="97" t="s">
        <v>172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1170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1170</v>
      </c>
      <c r="E264">
        <v>480</v>
      </c>
      <c r="F264" t="s">
        <v>1214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1170</v>
      </c>
      <c r="E265">
        <v>480</v>
      </c>
      <c r="F265" t="s">
        <v>1215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1170</v>
      </c>
      <c r="E266">
        <v>480</v>
      </c>
      <c r="F266" t="s">
        <v>1216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1170</v>
      </c>
      <c r="E267">
        <v>480</v>
      </c>
      <c r="F267" t="s">
        <v>1217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1170</v>
      </c>
      <c r="E268">
        <v>480</v>
      </c>
      <c r="F268" t="s">
        <v>1218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1170</v>
      </c>
      <c r="E269">
        <v>480</v>
      </c>
      <c r="F269" t="s">
        <v>1219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1170</v>
      </c>
      <c r="E270">
        <v>480</v>
      </c>
      <c r="F270" t="s">
        <v>1220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1170</v>
      </c>
      <c r="E271">
        <v>480</v>
      </c>
      <c r="F271" t="s">
        <v>1221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1170</v>
      </c>
      <c r="E272">
        <v>480</v>
      </c>
      <c r="F272" t="s">
        <v>1222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1170</v>
      </c>
      <c r="E273">
        <v>480</v>
      </c>
      <c r="F273" t="s">
        <v>1223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1170</v>
      </c>
      <c r="E274">
        <v>480</v>
      </c>
      <c r="F274" t="s">
        <v>1224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1170</v>
      </c>
      <c r="E275">
        <v>480</v>
      </c>
      <c r="F275" t="s">
        <v>1225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1170</v>
      </c>
      <c r="E276">
        <v>480</v>
      </c>
      <c r="F276" t="s">
        <v>1226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1170</v>
      </c>
      <c r="E277">
        <v>480</v>
      </c>
      <c r="F277" t="s">
        <v>1227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1170</v>
      </c>
      <c r="E278">
        <v>480</v>
      </c>
      <c r="F278" t="s">
        <v>1228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1170</v>
      </c>
      <c r="E279">
        <v>480</v>
      </c>
      <c r="F279" t="s">
        <v>1229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1170</v>
      </c>
      <c r="E280">
        <v>480</v>
      </c>
      <c r="F280" t="s">
        <v>1230</v>
      </c>
      <c r="G280" s="94"/>
    </row>
    <row r="281" spans="1:7" x14ac:dyDescent="0.25">
      <c r="A281" s="129"/>
      <c r="B281" s="129"/>
      <c r="C281">
        <v>0</v>
      </c>
      <c r="D281" t="s">
        <v>1170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1203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1187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1188</v>
      </c>
      <c r="B310" s="125"/>
      <c r="C310" s="132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1160</v>
      </c>
      <c r="B313" s="97" t="s">
        <v>1161</v>
      </c>
      <c r="C313" s="97" t="s">
        <v>27</v>
      </c>
      <c r="D313" s="97" t="s">
        <v>1162</v>
      </c>
      <c r="E313" s="97" t="s">
        <v>1163</v>
      </c>
      <c r="F313" s="97" t="s">
        <v>2</v>
      </c>
      <c r="G313" s="97" t="s">
        <v>172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1170</v>
      </c>
      <c r="E315">
        <v>480</v>
      </c>
      <c r="F315" t="s">
        <v>1231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1170</v>
      </c>
      <c r="E316">
        <v>480</v>
      </c>
      <c r="F316" t="s">
        <v>1232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1170</v>
      </c>
      <c r="E317">
        <v>480</v>
      </c>
      <c r="F317" t="s">
        <v>1233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1170</v>
      </c>
      <c r="E318">
        <v>480</v>
      </c>
      <c r="F318" t="s">
        <v>1234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1170</v>
      </c>
      <c r="E319">
        <v>480</v>
      </c>
      <c r="F319" t="s">
        <v>1235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1170</v>
      </c>
      <c r="E320">
        <v>480</v>
      </c>
      <c r="F320" t="s">
        <v>1236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1170</v>
      </c>
      <c r="E321">
        <v>480</v>
      </c>
      <c r="F321" t="s">
        <v>1237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1170</v>
      </c>
      <c r="E322">
        <v>480</v>
      </c>
      <c r="F322" t="s">
        <v>1238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1170</v>
      </c>
      <c r="E323">
        <v>480</v>
      </c>
      <c r="F323" t="s">
        <v>1239</v>
      </c>
    </row>
    <row r="324" spans="1:7" x14ac:dyDescent="0.25">
      <c r="A324" s="129"/>
      <c r="B324" s="129"/>
      <c r="C324">
        <v>0</v>
      </c>
      <c r="D324" t="s">
        <v>1170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1170</v>
      </c>
      <c r="E325">
        <v>480</v>
      </c>
      <c r="F325" t="s">
        <v>1240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1170</v>
      </c>
      <c r="E326" t="s">
        <v>1176</v>
      </c>
      <c r="F326" t="s">
        <v>1241</v>
      </c>
    </row>
    <row r="327" spans="1:7" x14ac:dyDescent="0.25">
      <c r="A327" s="129"/>
      <c r="B327" s="129"/>
      <c r="C327">
        <v>0</v>
      </c>
      <c r="D327" t="s">
        <v>1170</v>
      </c>
    </row>
    <row r="328" spans="1:7" x14ac:dyDescent="0.25">
      <c r="A328" s="129"/>
      <c r="B328" s="129"/>
      <c r="C328">
        <v>0</v>
      </c>
      <c r="D328" t="s">
        <v>1170</v>
      </c>
    </row>
    <row r="329" spans="1:7" x14ac:dyDescent="0.25">
      <c r="A329" s="129">
        <v>45301</v>
      </c>
      <c r="B329" s="129" t="s">
        <v>1242</v>
      </c>
      <c r="C329">
        <v>5268.78</v>
      </c>
      <c r="D329" t="s">
        <v>1170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1203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1187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1188</v>
      </c>
      <c r="B362" s="125"/>
      <c r="C362" s="132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1160</v>
      </c>
      <c r="B365" s="97" t="s">
        <v>1161</v>
      </c>
      <c r="C365" s="97" t="s">
        <v>27</v>
      </c>
      <c r="D365" s="97" t="s">
        <v>1162</v>
      </c>
      <c r="E365" s="97" t="s">
        <v>1163</v>
      </c>
      <c r="F365" s="97" t="s">
        <v>2</v>
      </c>
      <c r="G365" s="97" t="s">
        <v>172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1170</v>
      </c>
      <c r="E367" s="94">
        <v>480</v>
      </c>
      <c r="F367" s="94" t="s">
        <v>1243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1170</v>
      </c>
      <c r="E368" s="94">
        <v>480</v>
      </c>
      <c r="F368" s="94" t="s">
        <v>1244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1170</v>
      </c>
      <c r="E369" s="94">
        <v>480</v>
      </c>
      <c r="F369" s="94" t="s">
        <v>1245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1170</v>
      </c>
      <c r="E370" s="94">
        <v>480</v>
      </c>
      <c r="F370" s="94" t="s">
        <v>1246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1170</v>
      </c>
      <c r="E371" s="94">
        <v>480</v>
      </c>
      <c r="F371" s="94" t="s">
        <v>1247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1170</v>
      </c>
      <c r="E372" s="94">
        <v>480</v>
      </c>
      <c r="F372" s="94" t="s">
        <v>1248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1170</v>
      </c>
      <c r="E373">
        <v>480</v>
      </c>
      <c r="F373" t="s">
        <v>1249</v>
      </c>
      <c r="G373" s="94"/>
    </row>
    <row r="374" spans="1:7" x14ac:dyDescent="0.25">
      <c r="A374" s="95"/>
      <c r="B374" s="95"/>
      <c r="C374" s="94">
        <v>0</v>
      </c>
      <c r="D374" s="94" t="s">
        <v>1170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1170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1170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1170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1170</v>
      </c>
      <c r="E378" s="94">
        <v>480</v>
      </c>
      <c r="F378" s="94" t="s">
        <v>1250</v>
      </c>
      <c r="G378" s="94"/>
    </row>
    <row r="379" spans="1:7" x14ac:dyDescent="0.25">
      <c r="A379" s="95"/>
      <c r="B379" s="95"/>
      <c r="C379" s="94">
        <v>0</v>
      </c>
      <c r="D379" s="94" t="s">
        <v>1170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1170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1170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1170</v>
      </c>
      <c r="E382" s="94">
        <v>480</v>
      </c>
      <c r="F382" s="94" t="s">
        <v>1251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1170</v>
      </c>
      <c r="E383" s="94">
        <v>480</v>
      </c>
      <c r="F383" s="94" t="s">
        <v>1252</v>
      </c>
      <c r="G383" s="94"/>
    </row>
    <row r="384" spans="1:7" x14ac:dyDescent="0.25">
      <c r="A384" s="95"/>
      <c r="B384" s="95"/>
      <c r="C384" s="94">
        <v>1200</v>
      </c>
      <c r="D384" s="94" t="s">
        <v>1170</v>
      </c>
      <c r="E384" s="94"/>
      <c r="F384" s="94" t="s">
        <v>1253</v>
      </c>
      <c r="G384" s="94"/>
    </row>
    <row r="385" spans="1:7" x14ac:dyDescent="0.25">
      <c r="A385" s="95"/>
      <c r="B385" s="95"/>
      <c r="C385" s="94">
        <v>0</v>
      </c>
      <c r="D385" s="94" t="s">
        <v>1170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1170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1170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1170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1170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1170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1170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1203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1187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1188</v>
      </c>
      <c r="B414" s="125"/>
      <c r="C414" s="132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1160</v>
      </c>
      <c r="B417" s="97" t="s">
        <v>1161</v>
      </c>
      <c r="C417" s="97" t="s">
        <v>27</v>
      </c>
      <c r="D417" s="97" t="s">
        <v>1162</v>
      </c>
      <c r="E417" s="97" t="s">
        <v>1163</v>
      </c>
      <c r="F417" s="97" t="s">
        <v>2</v>
      </c>
      <c r="G417" s="97" t="s">
        <v>172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1170</v>
      </c>
      <c r="E419">
        <v>480</v>
      </c>
      <c r="F419" t="s">
        <v>1235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1170</v>
      </c>
      <c r="E420">
        <v>480</v>
      </c>
      <c r="F420" t="s">
        <v>1254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1170</v>
      </c>
      <c r="E421">
        <v>480</v>
      </c>
      <c r="F421" t="s">
        <v>1255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1170</v>
      </c>
      <c r="E422">
        <v>480</v>
      </c>
      <c r="F422" t="s">
        <v>1256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1170</v>
      </c>
      <c r="E423">
        <v>480</v>
      </c>
      <c r="F423" t="s">
        <v>1257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1170</v>
      </c>
      <c r="E424">
        <v>480</v>
      </c>
      <c r="F424" t="s">
        <v>1258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1170</v>
      </c>
      <c r="E425">
        <v>480</v>
      </c>
      <c r="F425" t="s">
        <v>1259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1170</v>
      </c>
      <c r="E426">
        <v>480</v>
      </c>
      <c r="F426" t="s">
        <v>1260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1170</v>
      </c>
      <c r="E427">
        <v>480</v>
      </c>
      <c r="F427" t="s">
        <v>1261</v>
      </c>
    </row>
    <row r="428" spans="1:7" x14ac:dyDescent="0.25">
      <c r="A428" s="129"/>
      <c r="B428" s="129"/>
      <c r="C428">
        <v>0</v>
      </c>
      <c r="D428" t="s">
        <v>1170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1170</v>
      </c>
      <c r="E429">
        <v>480</v>
      </c>
      <c r="F429" t="s">
        <v>1262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1170</v>
      </c>
      <c r="E430">
        <v>480</v>
      </c>
      <c r="F430" t="s">
        <v>1263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1170</v>
      </c>
      <c r="E431">
        <v>480</v>
      </c>
      <c r="F431" t="s">
        <v>1264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1170</v>
      </c>
      <c r="E432">
        <v>480</v>
      </c>
      <c r="F432" t="s">
        <v>1265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1170</v>
      </c>
      <c r="E433" t="s">
        <v>1176</v>
      </c>
      <c r="F433" t="s">
        <v>1266</v>
      </c>
    </row>
    <row r="434" spans="1:7" x14ac:dyDescent="0.25">
      <c r="A434" s="129"/>
      <c r="B434" s="129"/>
      <c r="C434">
        <v>0</v>
      </c>
      <c r="D434" t="s">
        <v>1170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1170</v>
      </c>
      <c r="E435" t="s">
        <v>1176</v>
      </c>
      <c r="F435" t="s">
        <v>1267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1170</v>
      </c>
      <c r="E436">
        <v>260</v>
      </c>
      <c r="F436" t="s">
        <v>1268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1170</v>
      </c>
      <c r="E437">
        <v>260</v>
      </c>
      <c r="F437" t="s">
        <v>1269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1170</v>
      </c>
      <c r="E438">
        <v>662</v>
      </c>
      <c r="F438" t="s">
        <v>1270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1170</v>
      </c>
      <c r="E439">
        <v>662</v>
      </c>
      <c r="F439" t="s">
        <v>1271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1170</v>
      </c>
      <c r="E440">
        <v>480</v>
      </c>
      <c r="F440" t="s">
        <v>1272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1170</v>
      </c>
      <c r="E441">
        <v>480</v>
      </c>
      <c r="F441" t="s">
        <v>1273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1170</v>
      </c>
      <c r="E442" t="s">
        <v>1176</v>
      </c>
      <c r="F442" t="s">
        <v>1274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1170</v>
      </c>
      <c r="E443" t="s">
        <v>1176</v>
      </c>
      <c r="F443" t="s">
        <v>1275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1170</v>
      </c>
      <c r="E444" t="s">
        <v>1176</v>
      </c>
      <c r="F444" t="s">
        <v>1276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1203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1187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1188</v>
      </c>
      <c r="B466" s="125"/>
      <c r="C466" s="132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1160</v>
      </c>
      <c r="B469" s="97" t="s">
        <v>1161</v>
      </c>
      <c r="C469" s="97" t="s">
        <v>27</v>
      </c>
      <c r="D469" s="97" t="s">
        <v>1162</v>
      </c>
      <c r="E469" s="97" t="s">
        <v>1163</v>
      </c>
      <c r="F469" s="97" t="s">
        <v>2</v>
      </c>
      <c r="G469" s="97" t="s">
        <v>172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1170</v>
      </c>
      <c r="E471">
        <v>480</v>
      </c>
      <c r="F471" t="s">
        <v>1277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1170</v>
      </c>
      <c r="E472">
        <v>480</v>
      </c>
      <c r="F472" t="s">
        <v>1278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1170</v>
      </c>
      <c r="E473">
        <v>480</v>
      </c>
      <c r="F473" t="s">
        <v>1279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1170</v>
      </c>
      <c r="E474">
        <v>480</v>
      </c>
      <c r="F474" t="s">
        <v>1280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1170</v>
      </c>
      <c r="E475">
        <v>480</v>
      </c>
      <c r="F475" t="s">
        <v>1281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1170</v>
      </c>
      <c r="E476">
        <v>480</v>
      </c>
      <c r="F476" t="s">
        <v>1282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1170</v>
      </c>
      <c r="E477" t="s">
        <v>1176</v>
      </c>
      <c r="F477" t="s">
        <v>1283</v>
      </c>
      <c r="G477" s="94"/>
    </row>
    <row r="478" spans="1:7" x14ac:dyDescent="0.25">
      <c r="A478" s="129"/>
      <c r="B478" s="129"/>
      <c r="C478">
        <v>0</v>
      </c>
      <c r="D478" t="s">
        <v>1170</v>
      </c>
      <c r="G478" s="94"/>
    </row>
    <row r="479" spans="1:7" x14ac:dyDescent="0.25">
      <c r="A479" s="129"/>
      <c r="B479" s="129"/>
      <c r="C479">
        <v>0</v>
      </c>
      <c r="D479" t="s">
        <v>1170</v>
      </c>
      <c r="G479" s="94"/>
    </row>
    <row r="480" spans="1:7" x14ac:dyDescent="0.25">
      <c r="A480" s="129"/>
      <c r="B480" s="129"/>
      <c r="C480">
        <v>0</v>
      </c>
      <c r="D480" t="s">
        <v>1170</v>
      </c>
      <c r="G480" s="94"/>
    </row>
    <row r="481" spans="1:7" x14ac:dyDescent="0.25">
      <c r="A481" s="129"/>
      <c r="B481" s="129"/>
      <c r="C481">
        <v>0</v>
      </c>
      <c r="D481" t="s">
        <v>1170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1170</v>
      </c>
      <c r="E482" t="s">
        <v>1176</v>
      </c>
      <c r="F482" t="s">
        <v>1284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1170</v>
      </c>
      <c r="E483">
        <v>480</v>
      </c>
      <c r="F483" t="s">
        <v>1285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1170</v>
      </c>
      <c r="E484">
        <v>480</v>
      </c>
      <c r="F484" t="s">
        <v>1286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1170</v>
      </c>
      <c r="E485">
        <v>480</v>
      </c>
      <c r="F485" t="s">
        <v>1287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1170</v>
      </c>
      <c r="E486">
        <v>480</v>
      </c>
      <c r="F486" t="s">
        <v>1288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1170</v>
      </c>
      <c r="E487">
        <v>480</v>
      </c>
      <c r="F487" t="s">
        <v>1289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1170</v>
      </c>
      <c r="E488">
        <v>480</v>
      </c>
      <c r="F488" t="s">
        <v>1290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1170</v>
      </c>
      <c r="E489" t="s">
        <v>1176</v>
      </c>
      <c r="F489" t="s">
        <v>1291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1170</v>
      </c>
      <c r="E490">
        <v>480</v>
      </c>
      <c r="F490" t="s">
        <v>1292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1170</v>
      </c>
      <c r="E491">
        <v>480</v>
      </c>
      <c r="F491" t="s">
        <v>1293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1203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1187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1188</v>
      </c>
      <c r="B518" s="125"/>
      <c r="C518" s="132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1160</v>
      </c>
      <c r="B521" s="97" t="s">
        <v>1161</v>
      </c>
      <c r="C521" s="97" t="s">
        <v>27</v>
      </c>
      <c r="D521" s="97" t="s">
        <v>1162</v>
      </c>
      <c r="E521" s="97" t="s">
        <v>1163</v>
      </c>
      <c r="F521" s="97" t="s">
        <v>2</v>
      </c>
      <c r="G521" s="97" t="s">
        <v>172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1170</v>
      </c>
      <c r="E523">
        <v>480</v>
      </c>
      <c r="F523" t="s">
        <v>1294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1170</v>
      </c>
      <c r="E524">
        <v>480</v>
      </c>
      <c r="F524" t="s">
        <v>1295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1170</v>
      </c>
      <c r="E525">
        <v>480</v>
      </c>
      <c r="F525" t="s">
        <v>1296</v>
      </c>
      <c r="G525" s="94"/>
    </row>
    <row r="526" spans="1:7" x14ac:dyDescent="0.25">
      <c r="A526" s="129"/>
      <c r="B526" s="129"/>
      <c r="C526">
        <v>0</v>
      </c>
      <c r="D526" t="s">
        <v>1170</v>
      </c>
      <c r="G526" s="94"/>
    </row>
    <row r="527" spans="1:7" x14ac:dyDescent="0.25">
      <c r="A527" s="129"/>
      <c r="B527" s="129"/>
      <c r="C527">
        <v>0</v>
      </c>
      <c r="D527" t="s">
        <v>1170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1170</v>
      </c>
      <c r="E528">
        <v>480</v>
      </c>
      <c r="F528" t="s">
        <v>1297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1170</v>
      </c>
      <c r="E529">
        <v>480</v>
      </c>
      <c r="F529" t="s">
        <v>1298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1170</v>
      </c>
      <c r="E530">
        <v>480</v>
      </c>
      <c r="F530" t="s">
        <v>1299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1170</v>
      </c>
      <c r="E531">
        <v>480</v>
      </c>
      <c r="F531" t="s">
        <v>1300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1170</v>
      </c>
      <c r="E532" t="s">
        <v>1176</v>
      </c>
      <c r="F532" t="s">
        <v>1301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1170</v>
      </c>
      <c r="E533">
        <v>480</v>
      </c>
      <c r="F533" t="s">
        <v>1302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1170</v>
      </c>
      <c r="E534">
        <v>480</v>
      </c>
      <c r="F534" t="s">
        <v>1303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1170</v>
      </c>
      <c r="E535">
        <v>480</v>
      </c>
      <c r="F535" t="s">
        <v>1304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1170</v>
      </c>
      <c r="E536">
        <v>480</v>
      </c>
      <c r="F536" t="s">
        <v>1305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1170</v>
      </c>
      <c r="E537">
        <v>480</v>
      </c>
      <c r="F537" t="s">
        <v>1306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1170</v>
      </c>
      <c r="E538">
        <v>480</v>
      </c>
      <c r="F538" t="s">
        <v>1307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1170</v>
      </c>
      <c r="E539">
        <v>480</v>
      </c>
      <c r="F539" t="s">
        <v>1308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1170</v>
      </c>
      <c r="E540">
        <v>480</v>
      </c>
      <c r="F540" t="s">
        <v>1309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1170</v>
      </c>
      <c r="E541">
        <v>480</v>
      </c>
      <c r="F541" t="s">
        <v>1310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1170</v>
      </c>
      <c r="E542">
        <v>480</v>
      </c>
      <c r="F542" t="s">
        <v>1311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1170</v>
      </c>
      <c r="E543">
        <v>480</v>
      </c>
      <c r="F543" t="s">
        <v>1312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1170</v>
      </c>
      <c r="E544">
        <v>480</v>
      </c>
      <c r="F544" t="s">
        <v>1313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1170</v>
      </c>
      <c r="E545">
        <v>480</v>
      </c>
      <c r="F545" t="s">
        <v>1314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1170</v>
      </c>
      <c r="E546">
        <v>480</v>
      </c>
      <c r="F546" t="s">
        <v>1315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1170</v>
      </c>
      <c r="E547">
        <v>480</v>
      </c>
      <c r="F547" t="s">
        <v>1316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1170</v>
      </c>
      <c r="E548">
        <v>480</v>
      </c>
      <c r="F548" t="s">
        <v>1317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1318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1203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1187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1188</v>
      </c>
      <c r="B570" s="125"/>
      <c r="C570" s="132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1160</v>
      </c>
      <c r="B573" s="97" t="s">
        <v>1161</v>
      </c>
      <c r="C573" s="97" t="s">
        <v>27</v>
      </c>
      <c r="D573" s="97" t="s">
        <v>1162</v>
      </c>
      <c r="E573" s="97" t="s">
        <v>1163</v>
      </c>
      <c r="F573" s="97" t="s">
        <v>2</v>
      </c>
      <c r="G573" s="97" t="s">
        <v>172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1170</v>
      </c>
      <c r="E575">
        <v>480</v>
      </c>
      <c r="F575" t="s">
        <v>1319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1170</v>
      </c>
      <c r="E576">
        <v>480</v>
      </c>
      <c r="F576" t="s">
        <v>1320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1170</v>
      </c>
      <c r="E577">
        <v>480</v>
      </c>
      <c r="F577" t="s">
        <v>1321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1170</v>
      </c>
      <c r="E578">
        <v>480</v>
      </c>
      <c r="F578" t="s">
        <v>1322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1170</v>
      </c>
      <c r="E579">
        <v>480</v>
      </c>
      <c r="F579" t="s">
        <v>1323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1170</v>
      </c>
      <c r="E580">
        <v>480</v>
      </c>
      <c r="F580" t="s">
        <v>1324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1170</v>
      </c>
      <c r="E581">
        <v>480</v>
      </c>
      <c r="F581" t="s">
        <v>1325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1170</v>
      </c>
      <c r="E582">
        <v>480</v>
      </c>
      <c r="F582" t="s">
        <v>1272</v>
      </c>
      <c r="G582" s="94"/>
    </row>
    <row r="583" spans="1:7" x14ac:dyDescent="0.25">
      <c r="A583" s="129"/>
      <c r="B583" s="129"/>
      <c r="C583">
        <v>0</v>
      </c>
      <c r="D583" t="s">
        <v>1170</v>
      </c>
      <c r="E583">
        <v>260</v>
      </c>
      <c r="F583" t="s">
        <v>1326</v>
      </c>
      <c r="G583" s="94"/>
    </row>
    <row r="584" spans="1:7" x14ac:dyDescent="0.25">
      <c r="A584" s="129"/>
      <c r="B584" s="129"/>
      <c r="C584">
        <v>0</v>
      </c>
      <c r="D584" t="s">
        <v>1170</v>
      </c>
      <c r="E584">
        <v>662</v>
      </c>
      <c r="F584" t="s">
        <v>1327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1170</v>
      </c>
      <c r="E585">
        <v>480</v>
      </c>
      <c r="F585" t="s">
        <v>1328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1170</v>
      </c>
      <c r="E586">
        <v>480</v>
      </c>
      <c r="F586" t="s">
        <v>1329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1170</v>
      </c>
      <c r="E587">
        <v>480</v>
      </c>
      <c r="F587" t="s">
        <v>1330</v>
      </c>
      <c r="G587" s="94"/>
    </row>
    <row r="588" spans="1:7" x14ac:dyDescent="0.25">
      <c r="A588" s="130"/>
      <c r="B588" s="130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1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1203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1187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1188</v>
      </c>
      <c r="B622" s="125"/>
      <c r="C622" s="132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1160</v>
      </c>
      <c r="B625" s="97" t="s">
        <v>1161</v>
      </c>
      <c r="C625" s="97" t="s">
        <v>27</v>
      </c>
      <c r="D625" s="97" t="s">
        <v>1162</v>
      </c>
      <c r="E625" s="97" t="s">
        <v>1163</v>
      </c>
      <c r="F625" s="97" t="s">
        <v>2</v>
      </c>
      <c r="G625" s="97" t="s">
        <v>172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446</v>
      </c>
      <c r="E627">
        <v>480</v>
      </c>
      <c r="F627" t="s">
        <v>1331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446</v>
      </c>
      <c r="E628">
        <v>480</v>
      </c>
      <c r="F628" t="s">
        <v>1332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446</v>
      </c>
      <c r="E629">
        <v>480</v>
      </c>
      <c r="F629" t="s">
        <v>1333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446</v>
      </c>
      <c r="E630">
        <v>480</v>
      </c>
      <c r="F630" t="s">
        <v>1334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446</v>
      </c>
      <c r="E631">
        <v>480</v>
      </c>
      <c r="F631" t="s">
        <v>1335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446</v>
      </c>
      <c r="E632">
        <v>480</v>
      </c>
      <c r="F632" t="s">
        <v>1336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446</v>
      </c>
      <c r="E633">
        <v>480</v>
      </c>
      <c r="F633" t="s">
        <v>1337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446</v>
      </c>
      <c r="E634">
        <v>480</v>
      </c>
      <c r="F634" t="s">
        <v>1338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446</v>
      </c>
      <c r="E635">
        <v>480</v>
      </c>
      <c r="F635" t="s">
        <v>1339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446</v>
      </c>
      <c r="E636">
        <v>480</v>
      </c>
      <c r="F636" t="s">
        <v>1340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446</v>
      </c>
      <c r="E637">
        <v>480</v>
      </c>
      <c r="F637" t="s">
        <v>1341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446</v>
      </c>
      <c r="E638">
        <v>480</v>
      </c>
      <c r="F638" t="s">
        <v>1342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446</v>
      </c>
      <c r="E639">
        <v>480</v>
      </c>
      <c r="F639" t="s">
        <v>1343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446</v>
      </c>
      <c r="E640">
        <v>480</v>
      </c>
      <c r="F640" t="s">
        <v>1344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446</v>
      </c>
      <c r="E641">
        <v>480</v>
      </c>
      <c r="F641" t="s">
        <v>1345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446</v>
      </c>
      <c r="E642">
        <v>480</v>
      </c>
      <c r="F642" t="s">
        <v>1346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446</v>
      </c>
      <c r="E643">
        <v>480</v>
      </c>
      <c r="F643" t="s">
        <v>1347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446</v>
      </c>
      <c r="E644">
        <v>480</v>
      </c>
      <c r="F644" t="s">
        <v>1348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446</v>
      </c>
      <c r="E645" t="s">
        <v>1176</v>
      </c>
      <c r="F645" t="s">
        <v>1349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446</v>
      </c>
      <c r="E646">
        <v>480</v>
      </c>
      <c r="F646" t="s">
        <v>1350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1170</v>
      </c>
      <c r="E648" t="s">
        <v>1176</v>
      </c>
      <c r="F648" t="s">
        <v>1351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1170</v>
      </c>
      <c r="E649">
        <v>480</v>
      </c>
      <c r="F649" t="s">
        <v>1352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446</v>
      </c>
      <c r="E651">
        <v>480</v>
      </c>
      <c r="F651" t="s">
        <v>1319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1203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1187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1188</v>
      </c>
      <c r="B674" s="125"/>
      <c r="C674" s="132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1160</v>
      </c>
      <c r="B677" s="97" t="s">
        <v>1161</v>
      </c>
      <c r="C677" s="97" t="s">
        <v>27</v>
      </c>
      <c r="D677" s="97" t="s">
        <v>1162</v>
      </c>
      <c r="E677" s="97" t="s">
        <v>1163</v>
      </c>
      <c r="F677" s="97" t="s">
        <v>2</v>
      </c>
      <c r="G677" s="97" t="s">
        <v>172</v>
      </c>
    </row>
    <row r="678" spans="1:7" x14ac:dyDescent="0.25">
      <c r="A678" s="138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1170</v>
      </c>
      <c r="E679" t="s">
        <v>1176</v>
      </c>
      <c r="F679" t="s">
        <v>1353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1170</v>
      </c>
      <c r="E680">
        <v>480</v>
      </c>
      <c r="F680" t="s">
        <v>1354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1170</v>
      </c>
      <c r="E681" t="s">
        <v>1176</v>
      </c>
      <c r="F681" t="s">
        <v>1355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1170</v>
      </c>
      <c r="E682">
        <v>480</v>
      </c>
      <c r="F682" t="s">
        <v>1356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1170</v>
      </c>
      <c r="E683">
        <v>480</v>
      </c>
      <c r="F683" t="s">
        <v>1357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1170</v>
      </c>
      <c r="E684">
        <v>480</v>
      </c>
      <c r="F684" t="s">
        <v>1358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1170</v>
      </c>
      <c r="E685">
        <v>480</v>
      </c>
      <c r="F685" t="s">
        <v>1359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1170</v>
      </c>
      <c r="E686">
        <v>480</v>
      </c>
      <c r="F686" t="s">
        <v>1360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1170</v>
      </c>
      <c r="E687">
        <v>480</v>
      </c>
      <c r="F687" t="s">
        <v>1361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1170</v>
      </c>
      <c r="E688">
        <v>480</v>
      </c>
      <c r="F688" t="s">
        <v>1362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1170</v>
      </c>
      <c r="E689">
        <v>480</v>
      </c>
      <c r="F689" t="s">
        <v>1363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1170</v>
      </c>
      <c r="E690">
        <v>480</v>
      </c>
      <c r="F690" t="s">
        <v>1364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1170</v>
      </c>
      <c r="E691">
        <v>480</v>
      </c>
      <c r="F691" t="s">
        <v>1365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1170</v>
      </c>
      <c r="E692">
        <v>480</v>
      </c>
      <c r="F692" t="s">
        <v>1366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1170</v>
      </c>
      <c r="E693">
        <v>480</v>
      </c>
      <c r="F693" t="s">
        <v>1367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1170</v>
      </c>
      <c r="E694">
        <v>480</v>
      </c>
      <c r="F694" t="s">
        <v>1368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1170</v>
      </c>
      <c r="E695" t="s">
        <v>1176</v>
      </c>
      <c r="F695" t="s">
        <v>1369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1203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1187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1188</v>
      </c>
      <c r="B726" s="125"/>
      <c r="C726" s="132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1160</v>
      </c>
      <c r="B729" s="97" t="s">
        <v>1161</v>
      </c>
      <c r="C729" s="97" t="s">
        <v>27</v>
      </c>
      <c r="D729" s="97" t="s">
        <v>1162</v>
      </c>
      <c r="E729" s="97" t="s">
        <v>1163</v>
      </c>
      <c r="F729" s="97" t="s">
        <v>2</v>
      </c>
      <c r="G729" s="97" t="s">
        <v>172</v>
      </c>
    </row>
    <row r="730" spans="1:7" x14ac:dyDescent="0.25">
      <c r="A730" s="138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1170</v>
      </c>
      <c r="E731" s="97" t="s">
        <v>235</v>
      </c>
      <c r="F731" s="94" t="s">
        <v>1370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1170</v>
      </c>
      <c r="E732" s="97" t="s">
        <v>235</v>
      </c>
      <c r="F732" s="94" t="s">
        <v>1371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1170</v>
      </c>
      <c r="E733" s="97" t="s">
        <v>235</v>
      </c>
      <c r="F733" s="94" t="s">
        <v>1372</v>
      </c>
      <c r="G733" s="94"/>
    </row>
    <row r="734" spans="1:7" x14ac:dyDescent="0.25">
      <c r="A734" s="130"/>
      <c r="B734" s="130"/>
      <c r="C734" s="97">
        <v>0</v>
      </c>
      <c r="D734" s="94" t="s">
        <v>1170</v>
      </c>
      <c r="E734" s="97"/>
      <c r="F734" s="97"/>
      <c r="G734" s="94"/>
    </row>
    <row r="735" spans="1:7" x14ac:dyDescent="0.25">
      <c r="A735" s="130"/>
      <c r="B735" s="130"/>
      <c r="C735" s="94">
        <v>0</v>
      </c>
      <c r="D735" s="94" t="s">
        <v>1170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1170</v>
      </c>
      <c r="E736" s="97" t="s">
        <v>235</v>
      </c>
      <c r="F736" s="94" t="s">
        <v>1373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1170</v>
      </c>
      <c r="E737" s="97" t="s">
        <v>235</v>
      </c>
      <c r="F737" s="94" t="s">
        <v>1374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1170</v>
      </c>
      <c r="E738" s="97" t="s">
        <v>235</v>
      </c>
      <c r="F738" s="94" t="s">
        <v>1375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1170</v>
      </c>
      <c r="E739" s="94">
        <v>480</v>
      </c>
      <c r="F739" s="94" t="s">
        <v>1376</v>
      </c>
      <c r="G739" s="94"/>
    </row>
    <row r="740" spans="1:7" x14ac:dyDescent="0.25">
      <c r="A740" s="130"/>
      <c r="B740" s="130"/>
      <c r="C740" s="94">
        <v>0</v>
      </c>
      <c r="D740" s="94" t="s">
        <v>1170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1170</v>
      </c>
      <c r="E741" s="97" t="s">
        <v>235</v>
      </c>
      <c r="F741" s="94" t="s">
        <v>1377</v>
      </c>
      <c r="G741" s="94"/>
    </row>
    <row r="742" spans="1:7" x14ac:dyDescent="0.25">
      <c r="A742" s="130"/>
      <c r="B742" s="130"/>
      <c r="C742" s="94">
        <v>0</v>
      </c>
      <c r="D742" s="97"/>
      <c r="E742" s="97"/>
      <c r="F742" s="97"/>
      <c r="G742" s="94"/>
    </row>
    <row r="743" spans="1:7" x14ac:dyDescent="0.25">
      <c r="A743" s="130"/>
      <c r="B743" s="130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1170</v>
      </c>
      <c r="E744" s="94">
        <v>480</v>
      </c>
      <c r="F744" s="94" t="s">
        <v>1378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1170</v>
      </c>
      <c r="E745" s="97" t="s">
        <v>235</v>
      </c>
      <c r="F745" s="94" t="s">
        <v>1379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1170</v>
      </c>
      <c r="E746" s="97" t="s">
        <v>235</v>
      </c>
      <c r="F746" s="94" t="s">
        <v>1380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1170</v>
      </c>
      <c r="E747" s="97" t="s">
        <v>235</v>
      </c>
      <c r="F747" s="94" t="s">
        <v>1381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0"/>
      <c r="B749" s="95"/>
      <c r="C749" s="94"/>
      <c r="D749" s="94"/>
      <c r="E749" s="94"/>
      <c r="F749" s="94"/>
      <c r="G749" s="94"/>
    </row>
    <row r="750" spans="1:7" x14ac:dyDescent="0.25">
      <c r="A750" s="130"/>
      <c r="B750" s="95"/>
      <c r="C750" s="94"/>
      <c r="D750" s="94"/>
      <c r="E750" s="94"/>
      <c r="F750" s="94"/>
      <c r="G750" s="94"/>
    </row>
    <row r="751" spans="1:7" x14ac:dyDescent="0.25">
      <c r="A751" s="130"/>
      <c r="B751" s="95"/>
      <c r="C751" s="94"/>
      <c r="D751" s="94"/>
      <c r="E751" s="94"/>
      <c r="F751" s="94"/>
      <c r="G751" s="94"/>
    </row>
    <row r="752" spans="1:7" x14ac:dyDescent="0.25">
      <c r="A752" s="130"/>
      <c r="B752" s="95"/>
      <c r="C752" s="94"/>
      <c r="D752" s="94"/>
      <c r="E752" s="94"/>
      <c r="F752" s="94"/>
      <c r="G752" s="94"/>
    </row>
    <row r="753" spans="1:7" x14ac:dyDescent="0.25">
      <c r="A753" s="130"/>
      <c r="B753" s="95"/>
      <c r="C753" s="94"/>
      <c r="D753" s="94"/>
      <c r="E753" s="94"/>
      <c r="F753" s="94"/>
      <c r="G753" s="94"/>
    </row>
    <row r="754" spans="1:7" x14ac:dyDescent="0.25">
      <c r="A754" s="130"/>
      <c r="B754" s="95"/>
      <c r="C754" s="94"/>
      <c r="D754" s="94"/>
      <c r="E754" s="94"/>
      <c r="F754" s="94"/>
      <c r="G754" s="94"/>
    </row>
    <row r="755" spans="1:7" x14ac:dyDescent="0.25">
      <c r="A755" s="130"/>
      <c r="B755" s="95"/>
      <c r="C755" s="94"/>
      <c r="D755" s="94"/>
      <c r="E755" s="94"/>
      <c r="F755" s="94"/>
      <c r="G755" s="94"/>
    </row>
    <row r="756" spans="1:7" x14ac:dyDescent="0.25">
      <c r="A756" s="130"/>
      <c r="B756" s="95"/>
      <c r="C756" s="94"/>
      <c r="D756" s="94"/>
      <c r="E756" s="94"/>
      <c r="F756" s="94"/>
      <c r="G756" s="94"/>
    </row>
    <row r="757" spans="1:7" x14ac:dyDescent="0.25">
      <c r="A757" s="130"/>
      <c r="B757" s="95"/>
      <c r="C757" s="94"/>
      <c r="D757" s="94"/>
      <c r="E757" s="94"/>
      <c r="F757" s="94"/>
      <c r="G757" s="94"/>
    </row>
    <row r="758" spans="1:7" x14ac:dyDescent="0.25">
      <c r="A758" s="130"/>
      <c r="B758" s="95"/>
      <c r="C758" s="94"/>
      <c r="D758" s="94"/>
      <c r="E758" s="94"/>
      <c r="F758" s="94"/>
      <c r="G758" s="94"/>
    </row>
    <row r="759" spans="1:7" x14ac:dyDescent="0.25">
      <c r="A759" s="130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0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1203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1187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1188</v>
      </c>
      <c r="B779" s="125"/>
      <c r="C779" s="132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1160</v>
      </c>
      <c r="B782" s="97" t="s">
        <v>1161</v>
      </c>
      <c r="C782" s="97" t="s">
        <v>27</v>
      </c>
      <c r="D782" s="97" t="s">
        <v>1162</v>
      </c>
      <c r="E782" s="97" t="s">
        <v>1163</v>
      </c>
      <c r="F782" s="97" t="s">
        <v>2</v>
      </c>
      <c r="G782" s="97" t="s">
        <v>172</v>
      </c>
    </row>
    <row r="783" spans="1:7" x14ac:dyDescent="0.25">
      <c r="A783" s="138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0"/>
      <c r="B784" s="130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1170</v>
      </c>
      <c r="E785">
        <v>480</v>
      </c>
      <c r="F785" t="s">
        <v>1382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1170</v>
      </c>
      <c r="E786">
        <v>480</v>
      </c>
      <c r="F786" t="s">
        <v>1383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1170</v>
      </c>
      <c r="E787">
        <v>480</v>
      </c>
      <c r="F787" t="s">
        <v>1384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1170</v>
      </c>
      <c r="E788">
        <v>480</v>
      </c>
      <c r="F788" t="s">
        <v>1385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1170</v>
      </c>
      <c r="E789">
        <v>480</v>
      </c>
      <c r="F789" t="s">
        <v>1386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1170</v>
      </c>
      <c r="E790">
        <v>480</v>
      </c>
      <c r="F790" t="s">
        <v>1387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1170</v>
      </c>
      <c r="E791">
        <v>480</v>
      </c>
      <c r="F791" t="s">
        <v>1388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1170</v>
      </c>
      <c r="E792">
        <v>480</v>
      </c>
      <c r="F792" t="s">
        <v>1389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1170</v>
      </c>
      <c r="E793">
        <v>480</v>
      </c>
      <c r="F793" t="s">
        <v>1390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1170</v>
      </c>
      <c r="E794">
        <v>480</v>
      </c>
      <c r="F794" t="s">
        <v>1391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1170</v>
      </c>
      <c r="E795">
        <v>480</v>
      </c>
      <c r="F795" t="s">
        <v>1392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1170</v>
      </c>
      <c r="E796">
        <v>480</v>
      </c>
      <c r="F796" t="s">
        <v>1393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1170</v>
      </c>
      <c r="E797">
        <v>480</v>
      </c>
      <c r="F797" t="s">
        <v>1394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1170</v>
      </c>
      <c r="E798">
        <v>480</v>
      </c>
      <c r="F798" t="s">
        <v>1395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1170</v>
      </c>
      <c r="E799">
        <v>480</v>
      </c>
      <c r="F799" t="s">
        <v>1396</v>
      </c>
    </row>
    <row r="800" spans="1:6" x14ac:dyDescent="0.25">
      <c r="A800" s="129"/>
      <c r="B800" s="129"/>
      <c r="C800">
        <v>0</v>
      </c>
      <c r="D800" t="s">
        <v>1170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1170</v>
      </c>
      <c r="E801" t="s">
        <v>1176</v>
      </c>
      <c r="F801" t="s">
        <v>1397</v>
      </c>
    </row>
    <row r="802" spans="1:7" x14ac:dyDescent="0.25">
      <c r="A802" s="130"/>
      <c r="B802" s="95"/>
      <c r="C802" s="94"/>
      <c r="D802" s="94"/>
      <c r="E802" s="94"/>
      <c r="F802" s="94"/>
      <c r="G802" s="94"/>
    </row>
    <row r="803" spans="1:7" x14ac:dyDescent="0.25">
      <c r="A803" s="130"/>
      <c r="B803" s="95"/>
      <c r="C803" s="94"/>
      <c r="D803" s="94"/>
      <c r="E803" s="94"/>
      <c r="F803" s="94"/>
      <c r="G803" s="94"/>
    </row>
    <row r="804" spans="1:7" x14ac:dyDescent="0.25">
      <c r="A804" s="130"/>
      <c r="B804" s="95"/>
      <c r="C804" s="94"/>
      <c r="D804" s="94"/>
      <c r="E804" s="94"/>
      <c r="F804" s="94"/>
      <c r="G804" s="94"/>
    </row>
    <row r="805" spans="1:7" x14ac:dyDescent="0.25">
      <c r="A805" s="130"/>
      <c r="B805" s="95"/>
      <c r="C805" s="94"/>
      <c r="D805" s="94"/>
      <c r="E805" s="94"/>
      <c r="F805" s="94"/>
      <c r="G805" s="94"/>
    </row>
    <row r="806" spans="1:7" x14ac:dyDescent="0.25">
      <c r="A806" s="130"/>
      <c r="B806" s="95"/>
      <c r="C806" s="94"/>
      <c r="D806" s="94"/>
      <c r="E806" s="94"/>
      <c r="F806" s="94"/>
      <c r="G806" s="94"/>
    </row>
    <row r="807" spans="1:7" x14ac:dyDescent="0.25">
      <c r="A807" s="130"/>
      <c r="B807" s="95"/>
      <c r="C807" s="94"/>
      <c r="D807" s="94"/>
      <c r="E807" s="94"/>
      <c r="F807" s="94"/>
      <c r="G807" s="94"/>
    </row>
    <row r="808" spans="1:7" x14ac:dyDescent="0.25">
      <c r="A808" s="130"/>
      <c r="B808" s="95"/>
      <c r="C808" s="94"/>
      <c r="D808" s="94"/>
      <c r="E808" s="94"/>
      <c r="F808" s="94"/>
      <c r="G808" s="94"/>
    </row>
    <row r="809" spans="1:7" x14ac:dyDescent="0.25">
      <c r="A809" s="130"/>
      <c r="B809" s="95"/>
      <c r="C809" s="94"/>
      <c r="D809" s="94"/>
      <c r="E809" s="94"/>
      <c r="F809" s="94"/>
      <c r="G809" s="94"/>
    </row>
    <row r="810" spans="1:7" x14ac:dyDescent="0.25">
      <c r="A810" s="130"/>
      <c r="B810" s="95"/>
      <c r="C810" s="94"/>
      <c r="D810" s="94"/>
      <c r="E810" s="94"/>
      <c r="F810" s="94"/>
      <c r="G810" s="94"/>
    </row>
    <row r="811" spans="1:7" x14ac:dyDescent="0.25">
      <c r="A811" s="130"/>
      <c r="B811" s="95"/>
      <c r="C811" s="94"/>
      <c r="D811" s="94"/>
      <c r="E811" s="94"/>
      <c r="F811" s="94"/>
      <c r="G811" s="94"/>
    </row>
    <row r="812" spans="1:7" x14ac:dyDescent="0.25">
      <c r="A812" s="130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0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1203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1187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1188</v>
      </c>
      <c r="B832" s="125"/>
      <c r="C832" s="132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1160</v>
      </c>
      <c r="B835" s="97" t="s">
        <v>1161</v>
      </c>
      <c r="C835" s="97" t="s">
        <v>27</v>
      </c>
      <c r="D835" s="97" t="s">
        <v>1162</v>
      </c>
      <c r="E835" s="97" t="s">
        <v>1163</v>
      </c>
      <c r="F835" s="97" t="s">
        <v>2</v>
      </c>
      <c r="G835" s="97" t="s">
        <v>172</v>
      </c>
    </row>
    <row r="836" spans="1:7" x14ac:dyDescent="0.25">
      <c r="A836" s="138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0"/>
      <c r="B837" s="130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1170</v>
      </c>
      <c r="E838">
        <v>480</v>
      </c>
      <c r="F838" t="s">
        <v>1398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1170</v>
      </c>
      <c r="E839">
        <v>480</v>
      </c>
      <c r="F839" t="s">
        <v>1399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1170</v>
      </c>
      <c r="E840">
        <v>480</v>
      </c>
      <c r="F840" t="s">
        <v>1400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1170</v>
      </c>
      <c r="E841">
        <v>480</v>
      </c>
      <c r="F841" t="s">
        <v>1401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1170</v>
      </c>
      <c r="E842">
        <v>480</v>
      </c>
      <c r="F842" t="s">
        <v>1402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1170</v>
      </c>
      <c r="E843" t="s">
        <v>1176</v>
      </c>
      <c r="F843" t="s">
        <v>1403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1170</v>
      </c>
      <c r="E844">
        <v>480</v>
      </c>
      <c r="F844" t="s">
        <v>1404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1170</v>
      </c>
      <c r="E845">
        <v>480</v>
      </c>
      <c r="F845" t="s">
        <v>1405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1170</v>
      </c>
      <c r="E846">
        <v>480</v>
      </c>
      <c r="F846" t="s">
        <v>1406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1170</v>
      </c>
      <c r="E847">
        <v>480</v>
      </c>
      <c r="F847" t="s">
        <v>1407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1170</v>
      </c>
      <c r="E848">
        <v>480</v>
      </c>
      <c r="F848" t="s">
        <v>1408</v>
      </c>
    </row>
    <row r="849" spans="1:7" x14ac:dyDescent="0.25">
      <c r="A849" s="130"/>
      <c r="B849" s="130"/>
      <c r="C849" s="97">
        <v>0</v>
      </c>
      <c r="D849" s="97"/>
      <c r="E849" s="97"/>
      <c r="F849" s="97"/>
      <c r="G849" s="94"/>
    </row>
    <row r="850" spans="1:7" x14ac:dyDescent="0.25">
      <c r="A850" s="130"/>
      <c r="B850" s="130"/>
      <c r="C850" s="94">
        <v>0</v>
      </c>
      <c r="D850" s="97"/>
      <c r="E850" s="97"/>
      <c r="F850" s="97"/>
      <c r="G850" s="94"/>
    </row>
    <row r="851" spans="1:7" x14ac:dyDescent="0.25">
      <c r="A851" s="130"/>
      <c r="B851" s="130"/>
      <c r="C851" s="94">
        <v>0</v>
      </c>
      <c r="D851" s="97"/>
      <c r="E851" s="97"/>
      <c r="F851" s="97"/>
      <c r="G851" s="94"/>
    </row>
    <row r="852" spans="1:7" x14ac:dyDescent="0.25">
      <c r="A852" s="130"/>
      <c r="B852" s="130"/>
      <c r="C852" s="94">
        <v>0</v>
      </c>
      <c r="D852" s="97"/>
      <c r="E852" s="97"/>
      <c r="F852" s="97"/>
      <c r="G852" s="94"/>
    </row>
    <row r="853" spans="1:7" x14ac:dyDescent="0.25">
      <c r="A853" s="130"/>
      <c r="B853" s="130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0"/>
      <c r="B855" s="95"/>
      <c r="C855" s="94"/>
      <c r="D855" s="94"/>
      <c r="E855" s="94"/>
      <c r="F855" s="94"/>
      <c r="G855" s="94"/>
    </row>
    <row r="856" spans="1:7" x14ac:dyDescent="0.25">
      <c r="A856" s="130"/>
      <c r="B856" s="95"/>
      <c r="C856" s="94"/>
      <c r="D856" s="94"/>
      <c r="E856" s="94"/>
      <c r="F856" s="94"/>
      <c r="G856" s="94"/>
    </row>
    <row r="857" spans="1:7" x14ac:dyDescent="0.25">
      <c r="A857" s="130"/>
      <c r="B857" s="95"/>
      <c r="C857" s="94"/>
      <c r="D857" s="94"/>
      <c r="E857" s="94"/>
      <c r="F857" s="94"/>
      <c r="G857" s="94"/>
    </row>
    <row r="858" spans="1:7" x14ac:dyDescent="0.25">
      <c r="A858" s="130"/>
      <c r="B858" s="95"/>
      <c r="C858" s="94"/>
      <c r="D858" s="94"/>
      <c r="E858" s="94"/>
      <c r="F858" s="94"/>
      <c r="G858" s="94"/>
    </row>
    <row r="859" spans="1:7" x14ac:dyDescent="0.25">
      <c r="A859" s="130"/>
      <c r="B859" s="95"/>
      <c r="C859" s="94"/>
      <c r="D859" s="94"/>
      <c r="E859" s="94"/>
      <c r="F859" s="94"/>
      <c r="G859" s="94"/>
    </row>
    <row r="860" spans="1:7" x14ac:dyDescent="0.25">
      <c r="A860" s="130"/>
      <c r="B860" s="95"/>
      <c r="C860" s="94"/>
      <c r="D860" s="94"/>
      <c r="E860" s="94"/>
      <c r="F860" s="94"/>
      <c r="G860" s="94"/>
    </row>
    <row r="861" spans="1:7" x14ac:dyDescent="0.25">
      <c r="A861" s="130"/>
      <c r="B861" s="95"/>
      <c r="C861" s="94"/>
      <c r="D861" s="94"/>
      <c r="E861" s="94"/>
      <c r="F861" s="94"/>
      <c r="G861" s="94"/>
    </row>
    <row r="862" spans="1:7" x14ac:dyDescent="0.25">
      <c r="A862" s="130"/>
      <c r="B862" s="95"/>
      <c r="C862" s="94"/>
      <c r="D862" s="94"/>
      <c r="E862" s="94"/>
      <c r="F862" s="94"/>
      <c r="G862" s="94"/>
    </row>
    <row r="863" spans="1:7" x14ac:dyDescent="0.25">
      <c r="A863" s="130"/>
      <c r="B863" s="95"/>
      <c r="C863" s="94"/>
      <c r="D863" s="94"/>
      <c r="E863" s="94"/>
      <c r="F863" s="94"/>
      <c r="G863" s="94"/>
    </row>
    <row r="864" spans="1:7" x14ac:dyDescent="0.25">
      <c r="A864" s="130"/>
      <c r="B864" s="95"/>
      <c r="C864" s="94"/>
      <c r="D864" s="94"/>
      <c r="E864" s="94"/>
      <c r="F864" s="94"/>
      <c r="G864" s="94"/>
    </row>
    <row r="865" spans="1:7" x14ac:dyDescent="0.25">
      <c r="A865" s="130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0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1203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1187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1188</v>
      </c>
      <c r="B885" s="125"/>
      <c r="C885" s="132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1160</v>
      </c>
      <c r="B888" s="97" t="s">
        <v>1161</v>
      </c>
      <c r="C888" s="97" t="s">
        <v>27</v>
      </c>
      <c r="D888" s="97" t="s">
        <v>1162</v>
      </c>
      <c r="E888" s="97" t="s">
        <v>1163</v>
      </c>
      <c r="F888" s="97" t="s">
        <v>2</v>
      </c>
      <c r="G888" s="97" t="s">
        <v>172</v>
      </c>
    </row>
    <row r="889" spans="1:7" x14ac:dyDescent="0.25">
      <c r="A889" s="138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0"/>
      <c r="B890" s="130"/>
      <c r="C890" s="94">
        <v>0</v>
      </c>
      <c r="D890" s="97"/>
      <c r="E890" s="97"/>
      <c r="F890" s="97"/>
      <c r="G890" s="94"/>
    </row>
    <row r="891" spans="1:7" x14ac:dyDescent="0.25">
      <c r="A891" s="130"/>
      <c r="B891" s="130"/>
      <c r="C891" s="94">
        <v>0</v>
      </c>
      <c r="D891" s="97"/>
      <c r="E891" s="97"/>
      <c r="F891" s="97"/>
      <c r="G891" s="94"/>
    </row>
    <row r="892" spans="1:7" x14ac:dyDescent="0.25">
      <c r="A892" s="130"/>
      <c r="B892" s="130"/>
      <c r="C892" s="94">
        <v>0</v>
      </c>
      <c r="D892" s="97"/>
      <c r="E892" s="97"/>
      <c r="F892" s="97"/>
      <c r="G892" s="94"/>
    </row>
    <row r="893" spans="1:7" x14ac:dyDescent="0.25">
      <c r="A893" s="130"/>
      <c r="B893" s="130"/>
      <c r="C893" s="97">
        <v>0</v>
      </c>
      <c r="D893" s="97"/>
      <c r="E893" s="97"/>
      <c r="F893" s="97"/>
      <c r="G893" s="94"/>
    </row>
    <row r="894" spans="1:7" x14ac:dyDescent="0.25">
      <c r="A894" s="130"/>
      <c r="B894" s="130"/>
      <c r="C894" s="94">
        <v>0</v>
      </c>
      <c r="D894" s="97"/>
      <c r="E894" s="97"/>
      <c r="F894" s="97"/>
      <c r="G894" s="94"/>
    </row>
    <row r="895" spans="1:7" x14ac:dyDescent="0.25">
      <c r="A895" s="130"/>
      <c r="B895" s="130"/>
      <c r="C895" s="94">
        <v>0</v>
      </c>
      <c r="D895" s="97"/>
      <c r="E895" s="97"/>
      <c r="F895" s="97"/>
      <c r="G895" s="94"/>
    </row>
    <row r="896" spans="1:7" x14ac:dyDescent="0.25">
      <c r="A896" s="130"/>
      <c r="B896" s="130"/>
      <c r="C896" s="94">
        <v>0</v>
      </c>
      <c r="D896" s="97"/>
      <c r="E896" s="97"/>
      <c r="F896" s="97"/>
      <c r="G896" s="94"/>
    </row>
    <row r="897" spans="1:7" x14ac:dyDescent="0.25">
      <c r="A897" s="130"/>
      <c r="B897" s="130"/>
      <c r="C897" s="94">
        <v>0</v>
      </c>
      <c r="D897" s="97"/>
      <c r="E897" s="97"/>
      <c r="F897" s="97"/>
      <c r="G897" s="94"/>
    </row>
    <row r="898" spans="1:7" x14ac:dyDescent="0.25">
      <c r="A898" s="130"/>
      <c r="B898" s="130"/>
      <c r="C898" s="94">
        <v>0</v>
      </c>
      <c r="D898" s="97"/>
      <c r="E898" s="97"/>
      <c r="F898" s="97"/>
      <c r="G898" s="94"/>
    </row>
    <row r="899" spans="1:7" x14ac:dyDescent="0.25">
      <c r="A899" s="130"/>
      <c r="B899" s="130"/>
      <c r="C899" s="94">
        <v>0</v>
      </c>
      <c r="D899" s="97"/>
      <c r="E899" s="97"/>
      <c r="F899" s="97"/>
      <c r="G899" s="94"/>
    </row>
    <row r="900" spans="1:7" x14ac:dyDescent="0.25">
      <c r="A900" s="130"/>
      <c r="B900" s="130"/>
      <c r="C900" s="94">
        <v>0</v>
      </c>
      <c r="D900" s="97"/>
      <c r="E900" s="97"/>
      <c r="F900" s="97"/>
      <c r="G900" s="94"/>
    </row>
    <row r="901" spans="1:7" x14ac:dyDescent="0.25">
      <c r="A901" s="130"/>
      <c r="B901" s="130"/>
      <c r="C901" s="94">
        <v>0</v>
      </c>
      <c r="D901" s="97"/>
      <c r="E901" s="97"/>
      <c r="F901" s="97"/>
      <c r="G901" s="94"/>
    </row>
    <row r="902" spans="1:7" x14ac:dyDescent="0.25">
      <c r="A902" s="130"/>
      <c r="B902" s="130"/>
      <c r="C902" s="97">
        <v>0</v>
      </c>
      <c r="D902" s="97"/>
      <c r="E902" s="97"/>
      <c r="F902" s="97"/>
      <c r="G902" s="94"/>
    </row>
    <row r="903" spans="1:7" x14ac:dyDescent="0.25">
      <c r="A903" s="130"/>
      <c r="B903" s="130"/>
      <c r="C903" s="94">
        <v>0</v>
      </c>
      <c r="D903" s="97"/>
      <c r="E903" s="97"/>
      <c r="F903" s="97"/>
      <c r="G903" s="94"/>
    </row>
    <row r="904" spans="1:7" x14ac:dyDescent="0.25">
      <c r="A904" s="130"/>
      <c r="B904" s="130"/>
      <c r="C904" s="94">
        <v>0</v>
      </c>
      <c r="D904" s="97"/>
      <c r="E904" s="97"/>
      <c r="F904" s="97"/>
      <c r="G904" s="94"/>
    </row>
    <row r="905" spans="1:7" x14ac:dyDescent="0.25">
      <c r="A905" s="130"/>
      <c r="B905" s="130"/>
      <c r="C905" s="94">
        <v>0</v>
      </c>
      <c r="D905" s="97"/>
      <c r="E905" s="97"/>
      <c r="F905" s="97"/>
      <c r="G905" s="94"/>
    </row>
    <row r="906" spans="1:7" x14ac:dyDescent="0.25">
      <c r="A906" s="130"/>
      <c r="B906" s="130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0"/>
      <c r="B908" s="95"/>
      <c r="C908" s="94"/>
      <c r="D908" s="94"/>
      <c r="E908" s="94"/>
      <c r="F908" s="94"/>
      <c r="G908" s="94"/>
    </row>
    <row r="909" spans="1:7" x14ac:dyDescent="0.25">
      <c r="A909" s="130"/>
      <c r="B909" s="95"/>
      <c r="C909" s="94"/>
      <c r="D909" s="94"/>
      <c r="E909" s="94"/>
      <c r="F909" s="94"/>
      <c r="G909" s="94"/>
    </row>
    <row r="910" spans="1:7" x14ac:dyDescent="0.25">
      <c r="A910" s="130"/>
      <c r="B910" s="95"/>
      <c r="C910" s="94"/>
      <c r="D910" s="94"/>
      <c r="E910" s="94"/>
      <c r="F910" s="94"/>
      <c r="G910" s="94"/>
    </row>
    <row r="911" spans="1:7" x14ac:dyDescent="0.25">
      <c r="A911" s="130"/>
      <c r="B911" s="95"/>
      <c r="C911" s="94"/>
      <c r="D911" s="94"/>
      <c r="E911" s="94"/>
      <c r="F911" s="94"/>
      <c r="G911" s="94"/>
    </row>
    <row r="912" spans="1:7" x14ac:dyDescent="0.25">
      <c r="A912" s="130"/>
      <c r="B912" s="95"/>
      <c r="C912" s="94"/>
      <c r="D912" s="94"/>
      <c r="E912" s="94"/>
      <c r="F912" s="94"/>
      <c r="G912" s="94"/>
    </row>
    <row r="913" spans="1:7" x14ac:dyDescent="0.25">
      <c r="A913" s="130"/>
      <c r="B913" s="95"/>
      <c r="C913" s="94"/>
      <c r="D913" s="94"/>
      <c r="E913" s="94"/>
      <c r="F913" s="94"/>
      <c r="G913" s="94"/>
    </row>
    <row r="914" spans="1:7" x14ac:dyDescent="0.25">
      <c r="A914" s="130"/>
      <c r="B914" s="95"/>
      <c r="C914" s="94"/>
      <c r="D914" s="94"/>
      <c r="E914" s="94"/>
      <c r="F914" s="94"/>
      <c r="G914" s="94"/>
    </row>
    <row r="915" spans="1:7" x14ac:dyDescent="0.25">
      <c r="A915" s="130"/>
      <c r="B915" s="95"/>
      <c r="C915" s="94"/>
      <c r="D915" s="94"/>
      <c r="E915" s="94"/>
      <c r="F915" s="94"/>
      <c r="G915" s="94"/>
    </row>
    <row r="916" spans="1:7" x14ac:dyDescent="0.25">
      <c r="A916" s="130"/>
      <c r="B916" s="95"/>
      <c r="C916" s="94"/>
      <c r="D916" s="94"/>
      <c r="E916" s="94"/>
      <c r="F916" s="94"/>
      <c r="G916" s="94"/>
    </row>
    <row r="917" spans="1:7" x14ac:dyDescent="0.25">
      <c r="A917" s="130"/>
      <c r="B917" s="95"/>
      <c r="C917" s="94"/>
      <c r="D917" s="94"/>
      <c r="E917" s="94"/>
      <c r="F917" s="94"/>
      <c r="G917" s="94"/>
    </row>
    <row r="918" spans="1:7" x14ac:dyDescent="0.25">
      <c r="A918" s="130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0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1203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1187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1188</v>
      </c>
      <c r="B938" s="125"/>
      <c r="C938" s="132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1160</v>
      </c>
      <c r="B941" s="97" t="s">
        <v>1161</v>
      </c>
      <c r="C941" s="97" t="s">
        <v>27</v>
      </c>
      <c r="D941" s="97" t="s">
        <v>1162</v>
      </c>
      <c r="E941" s="97" t="s">
        <v>1163</v>
      </c>
      <c r="F941" s="97" t="s">
        <v>2</v>
      </c>
      <c r="G941" s="97" t="s">
        <v>172</v>
      </c>
    </row>
    <row r="942" spans="1:7" x14ac:dyDescent="0.25">
      <c r="A942" s="138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0"/>
      <c r="B943" s="130"/>
      <c r="C943" s="94">
        <v>0</v>
      </c>
      <c r="D943" s="97"/>
      <c r="E943" s="97"/>
      <c r="F943" s="97"/>
      <c r="G943" s="94"/>
    </row>
    <row r="944" spans="1:7" x14ac:dyDescent="0.25">
      <c r="A944" s="130"/>
      <c r="B944" s="130"/>
      <c r="C944" s="94">
        <v>0</v>
      </c>
      <c r="D944" s="97"/>
      <c r="E944" s="97"/>
      <c r="F944" s="97"/>
      <c r="G944" s="94"/>
    </row>
    <row r="945" spans="1:7" x14ac:dyDescent="0.25">
      <c r="A945" s="130"/>
      <c r="B945" s="130"/>
      <c r="C945" s="94">
        <v>0</v>
      </c>
      <c r="D945" s="97"/>
      <c r="E945" s="97"/>
      <c r="F945" s="97"/>
      <c r="G945" s="94"/>
    </row>
    <row r="946" spans="1:7" x14ac:dyDescent="0.25">
      <c r="A946" s="130"/>
      <c r="B946" s="130"/>
      <c r="C946" s="97">
        <v>0</v>
      </c>
      <c r="D946" s="97"/>
      <c r="E946" s="97"/>
      <c r="F946" s="97"/>
      <c r="G946" s="94"/>
    </row>
    <row r="947" spans="1:7" x14ac:dyDescent="0.25">
      <c r="A947" s="130"/>
      <c r="B947" s="130"/>
      <c r="C947" s="94">
        <v>0</v>
      </c>
      <c r="D947" s="97"/>
      <c r="E947" s="97"/>
      <c r="F947" s="97"/>
      <c r="G947" s="94"/>
    </row>
    <row r="948" spans="1:7" x14ac:dyDescent="0.25">
      <c r="A948" s="130"/>
      <c r="B948" s="130"/>
      <c r="C948" s="94">
        <v>0</v>
      </c>
      <c r="D948" s="97"/>
      <c r="E948" s="97"/>
      <c r="F948" s="97"/>
      <c r="G948" s="94"/>
    </row>
    <row r="949" spans="1:7" x14ac:dyDescent="0.25">
      <c r="A949" s="130"/>
      <c r="B949" s="130"/>
      <c r="C949" s="94">
        <v>0</v>
      </c>
      <c r="D949" s="97"/>
      <c r="E949" s="97"/>
      <c r="F949" s="97"/>
      <c r="G949" s="94"/>
    </row>
    <row r="950" spans="1:7" x14ac:dyDescent="0.25">
      <c r="A950" s="130"/>
      <c r="B950" s="130"/>
      <c r="C950" s="94">
        <v>0</v>
      </c>
      <c r="D950" s="97"/>
      <c r="E950" s="97"/>
      <c r="F950" s="97"/>
      <c r="G950" s="94"/>
    </row>
    <row r="951" spans="1:7" x14ac:dyDescent="0.25">
      <c r="A951" s="130"/>
      <c r="B951" s="130"/>
      <c r="C951" s="94">
        <v>0</v>
      </c>
      <c r="D951" s="97"/>
      <c r="E951" s="97"/>
      <c r="F951" s="97"/>
      <c r="G951" s="94"/>
    </row>
    <row r="952" spans="1:7" x14ac:dyDescent="0.25">
      <c r="A952" s="130"/>
      <c r="B952" s="130"/>
      <c r="C952" s="94">
        <v>0</v>
      </c>
      <c r="D952" s="97"/>
      <c r="E952" s="97"/>
      <c r="F952" s="97"/>
      <c r="G952" s="94"/>
    </row>
    <row r="953" spans="1:7" x14ac:dyDescent="0.25">
      <c r="A953" s="130"/>
      <c r="B953" s="130"/>
      <c r="C953" s="94">
        <v>0</v>
      </c>
      <c r="D953" s="97"/>
      <c r="E953" s="97"/>
      <c r="F953" s="97"/>
      <c r="G953" s="94"/>
    </row>
    <row r="954" spans="1:7" x14ac:dyDescent="0.25">
      <c r="A954" s="130"/>
      <c r="B954" s="130"/>
      <c r="C954" s="94">
        <v>0</v>
      </c>
      <c r="D954" s="97"/>
      <c r="E954" s="97"/>
      <c r="F954" s="97"/>
      <c r="G954" s="94"/>
    </row>
    <row r="955" spans="1:7" x14ac:dyDescent="0.25">
      <c r="A955" s="130"/>
      <c r="B955" s="130"/>
      <c r="C955" s="97">
        <v>0</v>
      </c>
      <c r="D955" s="97"/>
      <c r="E955" s="97"/>
      <c r="F955" s="97"/>
      <c r="G955" s="94"/>
    </row>
    <row r="956" spans="1:7" x14ac:dyDescent="0.25">
      <c r="A956" s="130"/>
      <c r="B956" s="130"/>
      <c r="C956" s="94">
        <v>0</v>
      </c>
      <c r="D956" s="97"/>
      <c r="E956" s="97"/>
      <c r="F956" s="97"/>
      <c r="G956" s="94"/>
    </row>
    <row r="957" spans="1:7" x14ac:dyDescent="0.25">
      <c r="A957" s="130"/>
      <c r="B957" s="130"/>
      <c r="C957" s="94">
        <v>0</v>
      </c>
      <c r="D957" s="97"/>
      <c r="E957" s="97"/>
      <c r="F957" s="97"/>
      <c r="G957" s="94"/>
    </row>
    <row r="958" spans="1:7" x14ac:dyDescent="0.25">
      <c r="A958" s="130"/>
      <c r="B958" s="130"/>
      <c r="C958" s="94">
        <v>0</v>
      </c>
      <c r="D958" s="97"/>
      <c r="E958" s="97"/>
      <c r="F958" s="97"/>
      <c r="G958" s="94"/>
    </row>
    <row r="959" spans="1:7" x14ac:dyDescent="0.25">
      <c r="A959" s="130"/>
      <c r="B959" s="130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0"/>
      <c r="B961" s="95"/>
      <c r="C961" s="94"/>
      <c r="D961" s="94"/>
      <c r="E961" s="94"/>
      <c r="F961" s="94"/>
      <c r="G961" s="94"/>
    </row>
    <row r="962" spans="1:7" x14ac:dyDescent="0.25">
      <c r="A962" s="130"/>
      <c r="B962" s="95"/>
      <c r="C962" s="94"/>
      <c r="D962" s="94"/>
      <c r="E962" s="94"/>
      <c r="F962" s="94"/>
      <c r="G962" s="94"/>
    </row>
    <row r="963" spans="1:7" x14ac:dyDescent="0.25">
      <c r="A963" s="130"/>
      <c r="B963" s="95"/>
      <c r="C963" s="94"/>
      <c r="D963" s="94"/>
      <c r="E963" s="94"/>
      <c r="F963" s="94"/>
      <c r="G963" s="94"/>
    </row>
    <row r="964" spans="1:7" x14ac:dyDescent="0.25">
      <c r="A964" s="130"/>
      <c r="B964" s="95"/>
      <c r="C964" s="94"/>
      <c r="D964" s="94"/>
      <c r="E964" s="94"/>
      <c r="F964" s="94"/>
      <c r="G964" s="94"/>
    </row>
    <row r="965" spans="1:7" x14ac:dyDescent="0.25">
      <c r="A965" s="130"/>
      <c r="B965" s="95"/>
      <c r="C965" s="94"/>
      <c r="D965" s="94"/>
      <c r="E965" s="94"/>
      <c r="F965" s="94"/>
      <c r="G965" s="94"/>
    </row>
    <row r="966" spans="1:7" x14ac:dyDescent="0.25">
      <c r="A966" s="130"/>
      <c r="B966" s="95"/>
      <c r="C966" s="94"/>
      <c r="D966" s="94"/>
      <c r="E966" s="94"/>
      <c r="F966" s="94"/>
      <c r="G966" s="94"/>
    </row>
    <row r="967" spans="1:7" x14ac:dyDescent="0.25">
      <c r="A967" s="130"/>
      <c r="B967" s="95"/>
      <c r="C967" s="94"/>
      <c r="D967" s="94"/>
      <c r="E967" s="94"/>
      <c r="F967" s="94"/>
      <c r="G967" s="94"/>
    </row>
    <row r="968" spans="1:7" x14ac:dyDescent="0.25">
      <c r="A968" s="130"/>
      <c r="B968" s="95"/>
      <c r="C968" s="94"/>
      <c r="D968" s="94"/>
      <c r="E968" s="94"/>
      <c r="F968" s="94"/>
      <c r="G968" s="94"/>
    </row>
    <row r="969" spans="1:7" x14ac:dyDescent="0.25">
      <c r="A969" s="130"/>
      <c r="B969" s="95"/>
      <c r="C969" s="94"/>
      <c r="D969" s="94"/>
      <c r="E969" s="94"/>
      <c r="F969" s="94"/>
      <c r="G969" s="94"/>
    </row>
    <row r="970" spans="1:7" x14ac:dyDescent="0.25">
      <c r="A970" s="130"/>
      <c r="B970" s="95"/>
      <c r="C970" s="94"/>
      <c r="D970" s="94"/>
      <c r="E970" s="94"/>
      <c r="F970" s="94"/>
      <c r="G970" s="94"/>
    </row>
    <row r="971" spans="1:7" x14ac:dyDescent="0.25">
      <c r="A971" s="130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0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1203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1187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1188</v>
      </c>
      <c r="B991" s="125"/>
      <c r="C991" s="132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1160</v>
      </c>
      <c r="B994" s="97" t="s">
        <v>1161</v>
      </c>
      <c r="C994" s="97" t="s">
        <v>27</v>
      </c>
      <c r="D994" s="97" t="s">
        <v>1162</v>
      </c>
      <c r="E994" s="97" t="s">
        <v>1163</v>
      </c>
      <c r="F994" s="97" t="s">
        <v>2</v>
      </c>
      <c r="G994" s="97" t="s">
        <v>172</v>
      </c>
    </row>
    <row r="995" spans="1:7" x14ac:dyDescent="0.25">
      <c r="A995" s="138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0"/>
      <c r="B996" s="130"/>
      <c r="C996" s="94">
        <v>0</v>
      </c>
      <c r="D996" s="97"/>
      <c r="E996" s="97"/>
      <c r="F996" s="97"/>
      <c r="G996" s="94"/>
    </row>
    <row r="997" spans="1:7" x14ac:dyDescent="0.25">
      <c r="A997" s="130"/>
      <c r="B997" s="130"/>
      <c r="C997" s="94">
        <v>0</v>
      </c>
      <c r="D997" s="97"/>
      <c r="E997" s="97"/>
      <c r="F997" s="97"/>
      <c r="G997" s="94"/>
    </row>
    <row r="998" spans="1:7" x14ac:dyDescent="0.25">
      <c r="A998" s="130"/>
      <c r="B998" s="130"/>
      <c r="C998" s="94">
        <v>0</v>
      </c>
      <c r="D998" s="97"/>
      <c r="E998" s="97"/>
      <c r="F998" s="97"/>
      <c r="G998" s="94"/>
    </row>
    <row r="999" spans="1:7" x14ac:dyDescent="0.25">
      <c r="A999" s="130"/>
      <c r="B999" s="130"/>
      <c r="C999" s="97">
        <v>0</v>
      </c>
      <c r="D999" s="97"/>
      <c r="E999" s="97"/>
      <c r="F999" s="97"/>
      <c r="G999" s="94"/>
    </row>
    <row r="1000" spans="1:7" x14ac:dyDescent="0.25">
      <c r="A1000" s="130"/>
      <c r="B1000" s="130"/>
      <c r="C1000" s="94">
        <v>0</v>
      </c>
      <c r="D1000" s="97"/>
      <c r="E1000" s="97"/>
      <c r="F1000" s="97"/>
      <c r="G1000" s="94"/>
    </row>
    <row r="1001" spans="1:7" x14ac:dyDescent="0.25">
      <c r="A1001" s="130"/>
      <c r="B1001" s="130"/>
      <c r="C1001" s="94">
        <v>0</v>
      </c>
      <c r="D1001" s="97"/>
      <c r="E1001" s="97"/>
      <c r="F1001" s="97"/>
      <c r="G1001" s="94"/>
    </row>
    <row r="1002" spans="1:7" x14ac:dyDescent="0.25">
      <c r="A1002" s="130"/>
      <c r="B1002" s="130"/>
      <c r="C1002" s="94">
        <v>0</v>
      </c>
      <c r="D1002" s="97"/>
      <c r="E1002" s="97"/>
      <c r="F1002" s="97"/>
      <c r="G1002" s="94"/>
    </row>
    <row r="1003" spans="1:7" x14ac:dyDescent="0.25">
      <c r="A1003" s="130"/>
      <c r="B1003" s="130"/>
      <c r="C1003" s="94">
        <v>0</v>
      </c>
      <c r="D1003" s="97"/>
      <c r="E1003" s="97"/>
      <c r="F1003" s="97"/>
      <c r="G1003" s="94"/>
    </row>
    <row r="1004" spans="1:7" x14ac:dyDescent="0.25">
      <c r="A1004" s="130"/>
      <c r="B1004" s="130"/>
      <c r="C1004" s="94">
        <v>0</v>
      </c>
      <c r="D1004" s="97"/>
      <c r="E1004" s="97"/>
      <c r="F1004" s="97"/>
      <c r="G1004" s="94"/>
    </row>
    <row r="1005" spans="1:7" x14ac:dyDescent="0.25">
      <c r="A1005" s="130"/>
      <c r="B1005" s="130"/>
      <c r="C1005" s="94">
        <v>0</v>
      </c>
      <c r="D1005" s="97"/>
      <c r="E1005" s="97"/>
      <c r="F1005" s="97"/>
      <c r="G1005" s="94"/>
    </row>
    <row r="1006" spans="1:7" x14ac:dyDescent="0.25">
      <c r="A1006" s="130"/>
      <c r="B1006" s="130"/>
      <c r="C1006" s="94">
        <v>0</v>
      </c>
      <c r="D1006" s="97"/>
      <c r="E1006" s="97"/>
      <c r="F1006" s="97"/>
      <c r="G1006" s="94"/>
    </row>
    <row r="1007" spans="1:7" x14ac:dyDescent="0.25">
      <c r="A1007" s="130"/>
      <c r="B1007" s="130"/>
      <c r="C1007" s="94">
        <v>0</v>
      </c>
      <c r="D1007" s="97"/>
      <c r="E1007" s="97"/>
      <c r="F1007" s="97"/>
      <c r="G1007" s="94"/>
    </row>
    <row r="1008" spans="1:7" x14ac:dyDescent="0.25">
      <c r="A1008" s="130"/>
      <c r="B1008" s="130"/>
      <c r="C1008" s="97">
        <v>0</v>
      </c>
      <c r="D1008" s="97"/>
      <c r="E1008" s="97"/>
      <c r="F1008" s="97"/>
      <c r="G1008" s="94"/>
    </row>
    <row r="1009" spans="1:7" x14ac:dyDescent="0.25">
      <c r="A1009" s="130"/>
      <c r="B1009" s="130"/>
      <c r="C1009" s="94">
        <v>0</v>
      </c>
      <c r="D1009" s="97"/>
      <c r="E1009" s="97"/>
      <c r="F1009" s="97"/>
      <c r="G1009" s="94"/>
    </row>
    <row r="1010" spans="1:7" x14ac:dyDescent="0.25">
      <c r="A1010" s="130"/>
      <c r="B1010" s="130"/>
      <c r="C1010" s="94">
        <v>0</v>
      </c>
      <c r="D1010" s="97"/>
      <c r="E1010" s="97"/>
      <c r="F1010" s="97"/>
      <c r="G1010" s="94"/>
    </row>
    <row r="1011" spans="1:7" x14ac:dyDescent="0.25">
      <c r="A1011" s="130"/>
      <c r="B1011" s="130"/>
      <c r="C1011" s="94">
        <v>0</v>
      </c>
      <c r="D1011" s="97"/>
      <c r="E1011" s="97"/>
      <c r="F1011" s="97"/>
      <c r="G1011" s="94"/>
    </row>
    <row r="1012" spans="1:7" x14ac:dyDescent="0.25">
      <c r="A1012" s="130"/>
      <c r="B1012" s="130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0"/>
      <c r="B1014" s="95"/>
      <c r="C1014" s="94"/>
      <c r="D1014" s="94"/>
      <c r="E1014" s="94"/>
      <c r="F1014" s="94"/>
      <c r="G1014" s="94"/>
    </row>
    <row r="1015" spans="1:7" x14ac:dyDescent="0.25">
      <c r="A1015" s="130"/>
      <c r="B1015" s="95"/>
      <c r="C1015" s="94"/>
      <c r="D1015" s="94"/>
      <c r="E1015" s="94"/>
      <c r="F1015" s="94"/>
      <c r="G1015" s="94"/>
    </row>
    <row r="1016" spans="1:7" x14ac:dyDescent="0.25">
      <c r="A1016" s="130"/>
      <c r="B1016" s="95"/>
      <c r="C1016" s="94"/>
      <c r="D1016" s="94"/>
      <c r="E1016" s="94"/>
      <c r="F1016" s="94"/>
      <c r="G1016" s="94"/>
    </row>
    <row r="1017" spans="1:7" x14ac:dyDescent="0.25">
      <c r="A1017" s="130"/>
      <c r="B1017" s="95"/>
      <c r="C1017" s="94"/>
      <c r="D1017" s="94"/>
      <c r="E1017" s="94"/>
      <c r="F1017" s="94"/>
      <c r="G1017" s="94"/>
    </row>
    <row r="1018" spans="1:7" x14ac:dyDescent="0.25">
      <c r="A1018" s="130"/>
      <c r="B1018" s="95"/>
      <c r="C1018" s="94"/>
      <c r="D1018" s="94"/>
      <c r="E1018" s="94"/>
      <c r="F1018" s="94"/>
      <c r="G1018" s="94"/>
    </row>
    <row r="1019" spans="1:7" x14ac:dyDescent="0.25">
      <c r="A1019" s="130"/>
      <c r="B1019" s="95"/>
      <c r="C1019" s="94"/>
      <c r="D1019" s="94"/>
      <c r="E1019" s="94"/>
      <c r="F1019" s="94"/>
      <c r="G1019" s="94"/>
    </row>
    <row r="1020" spans="1:7" x14ac:dyDescent="0.25">
      <c r="A1020" s="130"/>
      <c r="B1020" s="95"/>
      <c r="C1020" s="94"/>
      <c r="D1020" s="94"/>
      <c r="E1020" s="94"/>
      <c r="F1020" s="94"/>
      <c r="G1020" s="94"/>
    </row>
    <row r="1021" spans="1:7" x14ac:dyDescent="0.25">
      <c r="A1021" s="130"/>
      <c r="B1021" s="95"/>
      <c r="C1021" s="94"/>
      <c r="D1021" s="94"/>
      <c r="E1021" s="94"/>
      <c r="F1021" s="94"/>
      <c r="G1021" s="94"/>
    </row>
    <row r="1022" spans="1:7" x14ac:dyDescent="0.25">
      <c r="A1022" s="130"/>
      <c r="B1022" s="95"/>
      <c r="C1022" s="94"/>
      <c r="D1022" s="94"/>
      <c r="E1022" s="94"/>
      <c r="F1022" s="94"/>
      <c r="G1022" s="94"/>
    </row>
    <row r="1023" spans="1:7" x14ac:dyDescent="0.25">
      <c r="A1023" s="130"/>
      <c r="B1023" s="95"/>
      <c r="C1023" s="94"/>
      <c r="D1023" s="94"/>
      <c r="E1023" s="94"/>
      <c r="F1023" s="94"/>
      <c r="G1023" s="94"/>
    </row>
    <row r="1024" spans="1:7" x14ac:dyDescent="0.25">
      <c r="A1024" s="130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0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1203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1187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1188</v>
      </c>
      <c r="B1044" s="125"/>
      <c r="C1044" s="132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1160</v>
      </c>
      <c r="B1047" s="97" t="s">
        <v>1161</v>
      </c>
      <c r="C1047" s="97" t="s">
        <v>27</v>
      </c>
      <c r="D1047" s="97" t="s">
        <v>1162</v>
      </c>
      <c r="E1047" s="97" t="s">
        <v>1163</v>
      </c>
      <c r="F1047" s="97" t="s">
        <v>2</v>
      </c>
      <c r="G1047" s="97" t="s">
        <v>172</v>
      </c>
    </row>
    <row r="1048" spans="1:7" x14ac:dyDescent="0.25">
      <c r="A1048" s="138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446</v>
      </c>
      <c r="E1049">
        <v>480</v>
      </c>
      <c r="F1049" t="s">
        <v>1409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446</v>
      </c>
      <c r="E1050">
        <v>480</v>
      </c>
      <c r="F1050" t="s">
        <v>1410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446</v>
      </c>
      <c r="E1051">
        <v>480</v>
      </c>
      <c r="F1051" t="s">
        <v>1411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446</v>
      </c>
      <c r="E1052">
        <v>480</v>
      </c>
      <c r="F1052" t="s">
        <v>1412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446</v>
      </c>
      <c r="E1053">
        <v>480</v>
      </c>
      <c r="F1053" t="s">
        <v>1413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446</v>
      </c>
      <c r="E1054">
        <v>480</v>
      </c>
      <c r="F1054" t="s">
        <v>1414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446</v>
      </c>
      <c r="E1056">
        <v>480</v>
      </c>
      <c r="F1056" t="s">
        <v>1415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446</v>
      </c>
      <c r="E1057">
        <v>480</v>
      </c>
      <c r="F1057" t="s">
        <v>1416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446</v>
      </c>
      <c r="E1058">
        <v>480</v>
      </c>
      <c r="F1058" t="s">
        <v>1417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446</v>
      </c>
      <c r="E1059">
        <v>480</v>
      </c>
      <c r="F1059" t="s">
        <v>1418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446</v>
      </c>
      <c r="E1060">
        <v>480</v>
      </c>
      <c r="F1060" t="s">
        <v>1419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446</v>
      </c>
      <c r="E1061">
        <v>480</v>
      </c>
      <c r="F1061" t="s">
        <v>1420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446</v>
      </c>
      <c r="E1062">
        <v>480</v>
      </c>
      <c r="F1062" t="s">
        <v>1421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446</v>
      </c>
      <c r="E1063">
        <v>480</v>
      </c>
      <c r="F1063" t="s">
        <v>1422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446</v>
      </c>
      <c r="E1064">
        <v>480</v>
      </c>
      <c r="F1064" t="s">
        <v>1423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446</v>
      </c>
      <c r="E1065">
        <v>480</v>
      </c>
      <c r="F1065" t="s">
        <v>1424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446</v>
      </c>
      <c r="E1066" t="s">
        <v>1176</v>
      </c>
      <c r="F1066" t="s">
        <v>1425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446</v>
      </c>
      <c r="E1067">
        <v>480</v>
      </c>
      <c r="F1067" t="s">
        <v>1426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446</v>
      </c>
      <c r="E1068">
        <v>480</v>
      </c>
      <c r="F1068" t="s">
        <v>1427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446</v>
      </c>
      <c r="E1069">
        <v>480</v>
      </c>
      <c r="F1069" t="s">
        <v>1428</v>
      </c>
    </row>
    <row r="1070" spans="1:7" x14ac:dyDescent="0.25">
      <c r="A1070" s="130"/>
      <c r="B1070" s="95"/>
      <c r="C1070" s="94"/>
      <c r="D1070" s="94"/>
      <c r="E1070" s="94"/>
      <c r="F1070" s="94"/>
      <c r="G1070" s="94"/>
    </row>
    <row r="1071" spans="1:7" x14ac:dyDescent="0.25">
      <c r="A1071" s="130"/>
      <c r="B1071" s="95"/>
      <c r="C1071" s="94"/>
      <c r="D1071" s="94"/>
      <c r="E1071" s="94"/>
      <c r="F1071" s="94"/>
      <c r="G1071" s="94"/>
    </row>
    <row r="1072" spans="1:7" x14ac:dyDescent="0.25">
      <c r="A1072" s="130"/>
      <c r="B1072" s="95"/>
      <c r="C1072" s="94"/>
      <c r="D1072" s="94"/>
      <c r="E1072" s="94"/>
      <c r="F1072" s="94"/>
      <c r="G1072" s="94"/>
    </row>
    <row r="1073" spans="1:7" x14ac:dyDescent="0.25">
      <c r="A1073" s="130"/>
      <c r="B1073" s="95"/>
      <c r="C1073" s="94"/>
      <c r="D1073" s="94"/>
      <c r="E1073" s="94"/>
      <c r="F1073" s="94"/>
      <c r="G1073" s="94"/>
    </row>
    <row r="1074" spans="1:7" x14ac:dyDescent="0.25">
      <c r="A1074" s="130"/>
      <c r="B1074" s="95"/>
      <c r="C1074" s="94"/>
      <c r="D1074" s="94"/>
      <c r="E1074" s="94"/>
      <c r="F1074" s="94"/>
      <c r="G1074" s="94"/>
    </row>
    <row r="1075" spans="1:7" x14ac:dyDescent="0.25">
      <c r="A1075" s="130"/>
      <c r="B1075" s="95"/>
      <c r="C1075" s="94"/>
      <c r="D1075" s="94"/>
      <c r="E1075" s="94"/>
      <c r="F1075" s="94"/>
      <c r="G1075" s="94"/>
    </row>
    <row r="1076" spans="1:7" x14ac:dyDescent="0.25">
      <c r="A1076" s="130"/>
      <c r="B1076" s="95"/>
      <c r="C1076" s="94"/>
      <c r="D1076" s="94"/>
      <c r="E1076" s="94"/>
      <c r="F1076" s="94"/>
      <c r="G1076" s="94"/>
    </row>
    <row r="1077" spans="1:7" x14ac:dyDescent="0.25">
      <c r="A1077" s="130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0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1203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1187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1188</v>
      </c>
      <c r="B1097" s="125"/>
      <c r="C1097" s="132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1160</v>
      </c>
      <c r="B1100" s="97" t="s">
        <v>1161</v>
      </c>
      <c r="C1100" s="97" t="s">
        <v>27</v>
      </c>
      <c r="D1100" s="97" t="s">
        <v>1162</v>
      </c>
      <c r="E1100" s="97" t="s">
        <v>1163</v>
      </c>
      <c r="F1100" s="97" t="s">
        <v>2</v>
      </c>
      <c r="G1100" s="97" t="s">
        <v>172</v>
      </c>
    </row>
    <row r="1101" spans="1:7" x14ac:dyDescent="0.25">
      <c r="A1101" s="138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446</v>
      </c>
      <c r="E1105">
        <v>480</v>
      </c>
      <c r="F1105" t="s">
        <v>1429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446</v>
      </c>
      <c r="E1107">
        <v>480</v>
      </c>
      <c r="F1107" t="s">
        <v>1430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446</v>
      </c>
      <c r="E1111">
        <v>480</v>
      </c>
      <c r="F1111" t="s">
        <v>1431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446</v>
      </c>
      <c r="E1113">
        <v>480</v>
      </c>
      <c r="F1113" t="s">
        <v>1432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446</v>
      </c>
      <c r="E1114">
        <v>480</v>
      </c>
      <c r="F1114" t="s">
        <v>1433</v>
      </c>
    </row>
    <row r="1115" spans="1:7" x14ac:dyDescent="0.25">
      <c r="A1115" s="130"/>
      <c r="B1115" s="130"/>
      <c r="C1115" s="94">
        <v>0</v>
      </c>
      <c r="D1115" s="97"/>
      <c r="E1115" s="97"/>
      <c r="F1115" s="97"/>
      <c r="G1115" s="94"/>
    </row>
    <row r="1116" spans="1:7" x14ac:dyDescent="0.25">
      <c r="A1116" s="130"/>
      <c r="B1116" s="130"/>
      <c r="C1116" s="94">
        <v>0</v>
      </c>
      <c r="D1116" s="97"/>
      <c r="E1116" s="97"/>
      <c r="F1116" s="97"/>
      <c r="G1116" s="94"/>
    </row>
    <row r="1117" spans="1:7" x14ac:dyDescent="0.25">
      <c r="A1117" s="130"/>
      <c r="B1117" s="130"/>
      <c r="C1117" s="94">
        <v>0</v>
      </c>
      <c r="D1117" s="97"/>
      <c r="E1117" s="97"/>
      <c r="F1117" s="97"/>
      <c r="G1117" s="94"/>
    </row>
    <row r="1118" spans="1:7" x14ac:dyDescent="0.25">
      <c r="A1118" s="130"/>
      <c r="B1118" s="130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0"/>
      <c r="B1120" s="95"/>
      <c r="C1120" s="94"/>
      <c r="D1120" s="94"/>
      <c r="E1120" s="94"/>
      <c r="F1120" s="94"/>
      <c r="G1120" s="94"/>
    </row>
    <row r="1121" spans="1:7" x14ac:dyDescent="0.25">
      <c r="A1121" s="130"/>
      <c r="B1121" s="95"/>
      <c r="C1121" s="94"/>
      <c r="D1121" s="94"/>
      <c r="E1121" s="94"/>
      <c r="F1121" s="94"/>
      <c r="G1121" s="94"/>
    </row>
    <row r="1122" spans="1:7" x14ac:dyDescent="0.25">
      <c r="A1122" s="130"/>
      <c r="B1122" s="95"/>
      <c r="C1122" s="94"/>
      <c r="D1122" s="94"/>
      <c r="E1122" s="94"/>
      <c r="F1122" s="94"/>
      <c r="G1122" s="94"/>
    </row>
    <row r="1123" spans="1:7" x14ac:dyDescent="0.25">
      <c r="A1123" s="130"/>
      <c r="B1123" s="95"/>
      <c r="C1123" s="94"/>
      <c r="D1123" s="94"/>
      <c r="E1123" s="94"/>
      <c r="F1123" s="94"/>
      <c r="G1123" s="94"/>
    </row>
    <row r="1124" spans="1:7" x14ac:dyDescent="0.25">
      <c r="A1124" s="130"/>
      <c r="B1124" s="95"/>
      <c r="C1124" s="94"/>
      <c r="D1124" s="94"/>
      <c r="E1124" s="94"/>
      <c r="F1124" s="94"/>
      <c r="G1124" s="94"/>
    </row>
    <row r="1125" spans="1:7" x14ac:dyDescent="0.25">
      <c r="A1125" s="130"/>
      <c r="B1125" s="95"/>
      <c r="C1125" s="94"/>
      <c r="D1125" s="94"/>
      <c r="E1125" s="94"/>
      <c r="F1125" s="94"/>
      <c r="G1125" s="94"/>
    </row>
    <row r="1126" spans="1:7" x14ac:dyDescent="0.25">
      <c r="A1126" s="130"/>
      <c r="B1126" s="95"/>
      <c r="C1126" s="94"/>
      <c r="D1126" s="94"/>
      <c r="E1126" s="94"/>
      <c r="F1126" s="94"/>
      <c r="G1126" s="94"/>
    </row>
    <row r="1127" spans="1:7" x14ac:dyDescent="0.25">
      <c r="A1127" s="130"/>
      <c r="B1127" s="95"/>
      <c r="C1127" s="94"/>
      <c r="D1127" s="94"/>
      <c r="E1127" s="94"/>
      <c r="F1127" s="94"/>
      <c r="G1127" s="94"/>
    </row>
    <row r="1128" spans="1:7" x14ac:dyDescent="0.25">
      <c r="A1128" s="130"/>
      <c r="B1128" s="95"/>
      <c r="C1128" s="94"/>
      <c r="D1128" s="94"/>
      <c r="E1128" s="94"/>
      <c r="F1128" s="94"/>
      <c r="G1128" s="94"/>
    </row>
    <row r="1129" spans="1:7" x14ac:dyDescent="0.25">
      <c r="A1129" s="130"/>
      <c r="B1129" s="95"/>
      <c r="C1129" s="94"/>
      <c r="D1129" s="94"/>
      <c r="E1129" s="94"/>
      <c r="F1129" s="94"/>
      <c r="G1129" s="94"/>
    </row>
    <row r="1130" spans="1:7" x14ac:dyDescent="0.25">
      <c r="A1130" s="130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0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1203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1187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1188</v>
      </c>
      <c r="B1150" s="125"/>
      <c r="C1150" s="132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1160</v>
      </c>
      <c r="B1153" s="97" t="s">
        <v>1161</v>
      </c>
      <c r="C1153" s="97" t="s">
        <v>27</v>
      </c>
      <c r="D1153" s="97" t="s">
        <v>1162</v>
      </c>
      <c r="E1153" s="97" t="s">
        <v>1163</v>
      </c>
      <c r="F1153" s="97" t="s">
        <v>2</v>
      </c>
      <c r="G1153" s="97" t="s">
        <v>172</v>
      </c>
    </row>
    <row r="1154" spans="1:7" x14ac:dyDescent="0.25">
      <c r="A1154" s="138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446</v>
      </c>
      <c r="E1155">
        <v>480</v>
      </c>
      <c r="F1155" t="s">
        <v>1434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446</v>
      </c>
      <c r="E1156">
        <v>480</v>
      </c>
      <c r="F1156" t="s">
        <v>1435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446</v>
      </c>
      <c r="E1157">
        <v>480</v>
      </c>
      <c r="F1157" t="s">
        <v>1436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446</v>
      </c>
      <c r="E1158">
        <v>480</v>
      </c>
      <c r="F1158" t="s">
        <v>1437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446</v>
      </c>
      <c r="E1159">
        <v>480</v>
      </c>
      <c r="F1159" t="s">
        <v>1438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446</v>
      </c>
      <c r="E1160">
        <v>480</v>
      </c>
      <c r="F1160" t="s">
        <v>1439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446</v>
      </c>
      <c r="E1162">
        <v>480</v>
      </c>
      <c r="F1162" t="s">
        <v>1440</v>
      </c>
    </row>
    <row r="1163" spans="1:7" x14ac:dyDescent="0.25">
      <c r="A1163" s="144">
        <v>45323</v>
      </c>
      <c r="B1163" s="144">
        <v>45323</v>
      </c>
      <c r="C1163" s="135">
        <v>242</v>
      </c>
      <c r="D1163" s="135" t="s">
        <v>446</v>
      </c>
      <c r="E1163" s="135">
        <v>480</v>
      </c>
      <c r="F1163" s="135" t="s">
        <v>1441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446</v>
      </c>
      <c r="E1164">
        <v>480</v>
      </c>
      <c r="F1164" t="s">
        <v>1442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446</v>
      </c>
      <c r="E1165">
        <v>480</v>
      </c>
      <c r="F1165" t="s">
        <v>1443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446</v>
      </c>
      <c r="E1166">
        <v>480</v>
      </c>
      <c r="F1166" t="s">
        <v>1444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446</v>
      </c>
      <c r="E1167">
        <v>480</v>
      </c>
      <c r="F1167" t="s">
        <v>1445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446</v>
      </c>
      <c r="E1168">
        <v>480</v>
      </c>
      <c r="F1168" t="s">
        <v>1446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446</v>
      </c>
      <c r="E1169">
        <v>480</v>
      </c>
      <c r="F1169" t="s">
        <v>1447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446</v>
      </c>
      <c r="E1170">
        <v>480</v>
      </c>
      <c r="F1170" t="s">
        <v>1448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446</v>
      </c>
      <c r="E1171" t="s">
        <v>1176</v>
      </c>
      <c r="F1171" t="s">
        <v>1449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446</v>
      </c>
      <c r="E1172">
        <v>480</v>
      </c>
      <c r="F1172" t="s">
        <v>1450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446</v>
      </c>
      <c r="E1173">
        <v>480</v>
      </c>
      <c r="F1173" t="s">
        <v>1451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446</v>
      </c>
      <c r="E1174">
        <v>480</v>
      </c>
      <c r="F1174" t="s">
        <v>1452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446</v>
      </c>
      <c r="E1175">
        <v>480</v>
      </c>
      <c r="F1175" t="s">
        <v>1453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446</v>
      </c>
      <c r="E1176" t="s">
        <v>1176</v>
      </c>
      <c r="F1176" t="s">
        <v>1454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446</v>
      </c>
      <c r="E1177">
        <v>480</v>
      </c>
      <c r="F1177" t="s">
        <v>1455</v>
      </c>
    </row>
    <row r="1178" spans="1:7" x14ac:dyDescent="0.25">
      <c r="A1178" s="130"/>
      <c r="B1178" s="95"/>
      <c r="C1178" s="94"/>
      <c r="D1178" s="94"/>
      <c r="E1178" s="94"/>
      <c r="F1178" s="94"/>
      <c r="G1178" s="94"/>
    </row>
    <row r="1179" spans="1:7" x14ac:dyDescent="0.25">
      <c r="A1179" s="130"/>
      <c r="B1179" s="95"/>
      <c r="C1179" s="94"/>
      <c r="D1179" s="94"/>
      <c r="E1179" s="94"/>
      <c r="F1179" s="94"/>
      <c r="G1179" s="94"/>
    </row>
    <row r="1180" spans="1:7" x14ac:dyDescent="0.25">
      <c r="A1180" s="130"/>
      <c r="B1180" s="95"/>
      <c r="C1180" s="94"/>
      <c r="D1180" s="94"/>
      <c r="E1180" s="94"/>
      <c r="F1180" s="94"/>
      <c r="G1180" s="94"/>
    </row>
    <row r="1181" spans="1:7" x14ac:dyDescent="0.25">
      <c r="A1181" s="130"/>
      <c r="B1181" s="95"/>
      <c r="C1181" s="94"/>
      <c r="D1181" s="94"/>
      <c r="E1181" s="94"/>
      <c r="F1181" s="94"/>
      <c r="G1181" s="94"/>
    </row>
    <row r="1182" spans="1:7" x14ac:dyDescent="0.25">
      <c r="A1182" s="130"/>
      <c r="B1182" s="95"/>
      <c r="C1182" s="94"/>
      <c r="D1182" s="94"/>
      <c r="E1182" s="94"/>
      <c r="F1182" s="94"/>
      <c r="G1182" s="94"/>
    </row>
    <row r="1183" spans="1:7" x14ac:dyDescent="0.25">
      <c r="A1183" s="130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0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1203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1187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1188</v>
      </c>
      <c r="B1203" s="125"/>
      <c r="C1203" s="132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1160</v>
      </c>
      <c r="B1206" s="97" t="s">
        <v>1161</v>
      </c>
      <c r="C1206" s="97" t="s">
        <v>27</v>
      </c>
      <c r="D1206" s="97" t="s">
        <v>1162</v>
      </c>
      <c r="E1206" s="97" t="s">
        <v>1163</v>
      </c>
      <c r="F1206" s="97" t="s">
        <v>2</v>
      </c>
      <c r="G1206" s="97" t="s">
        <v>172</v>
      </c>
    </row>
    <row r="1207" spans="1:7" x14ac:dyDescent="0.25">
      <c r="A1207" s="138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1170</v>
      </c>
      <c r="E1208" t="s">
        <v>1176</v>
      </c>
      <c r="F1208" t="s">
        <v>1456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1170</v>
      </c>
      <c r="E1209" t="s">
        <v>1176</v>
      </c>
      <c r="F1209" t="s">
        <v>1457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1170</v>
      </c>
      <c r="E1210">
        <v>480</v>
      </c>
      <c r="F1210" t="s">
        <v>1458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1170</v>
      </c>
      <c r="E1211">
        <v>480</v>
      </c>
      <c r="F1211" t="s">
        <v>1459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1170</v>
      </c>
      <c r="E1212">
        <v>480</v>
      </c>
      <c r="F1212" t="s">
        <v>1460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1170</v>
      </c>
      <c r="E1213">
        <v>480</v>
      </c>
      <c r="F1213" t="s">
        <v>1461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1170</v>
      </c>
      <c r="E1214">
        <v>480</v>
      </c>
      <c r="F1214" t="s">
        <v>1462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1170</v>
      </c>
      <c r="E1215">
        <v>480</v>
      </c>
      <c r="F1215" t="s">
        <v>1463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1170</v>
      </c>
      <c r="E1216">
        <v>480</v>
      </c>
      <c r="F1216" t="s">
        <v>1464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1170</v>
      </c>
      <c r="E1217">
        <v>480</v>
      </c>
      <c r="F1217" t="s">
        <v>1465</v>
      </c>
    </row>
    <row r="1218" spans="1:7" x14ac:dyDescent="0.25">
      <c r="A1218" s="130"/>
      <c r="B1218" s="130"/>
      <c r="C1218" s="94">
        <v>0</v>
      </c>
      <c r="D1218" s="97"/>
      <c r="E1218" s="97"/>
      <c r="F1218" s="97"/>
      <c r="G1218" s="94"/>
    </row>
    <row r="1219" spans="1:7" x14ac:dyDescent="0.25">
      <c r="A1219" s="130"/>
      <c r="B1219" s="130"/>
      <c r="C1219" s="94">
        <v>0</v>
      </c>
      <c r="D1219" s="97"/>
      <c r="E1219" s="97"/>
      <c r="F1219" s="97"/>
      <c r="G1219" s="94"/>
    </row>
    <row r="1220" spans="1:7" x14ac:dyDescent="0.25">
      <c r="A1220" s="130"/>
      <c r="B1220" s="130"/>
      <c r="C1220" s="97">
        <v>0</v>
      </c>
      <c r="D1220" s="97"/>
      <c r="E1220" s="97"/>
      <c r="F1220" s="97"/>
      <c r="G1220" s="94"/>
    </row>
    <row r="1221" spans="1:7" x14ac:dyDescent="0.25">
      <c r="A1221" s="130"/>
      <c r="B1221" s="130"/>
      <c r="C1221" s="94">
        <v>0</v>
      </c>
      <c r="D1221" s="97"/>
      <c r="E1221" s="97"/>
      <c r="F1221" s="97"/>
      <c r="G1221" s="94"/>
    </row>
    <row r="1222" spans="1:7" x14ac:dyDescent="0.25">
      <c r="A1222" s="130"/>
      <c r="B1222" s="130"/>
      <c r="C1222" s="94">
        <v>0</v>
      </c>
      <c r="D1222" s="97"/>
      <c r="E1222" s="97"/>
      <c r="F1222" s="97"/>
      <c r="G1222" s="94"/>
    </row>
    <row r="1223" spans="1:7" x14ac:dyDescent="0.25">
      <c r="A1223" s="130"/>
      <c r="B1223" s="130"/>
      <c r="C1223" s="94">
        <v>0</v>
      </c>
      <c r="D1223" s="97"/>
      <c r="E1223" s="97"/>
      <c r="F1223" s="97"/>
      <c r="G1223" s="94"/>
    </row>
    <row r="1224" spans="1:7" x14ac:dyDescent="0.25">
      <c r="A1224" s="130"/>
      <c r="B1224" s="130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0"/>
      <c r="B1226" s="95"/>
      <c r="C1226" s="94"/>
      <c r="D1226" s="94"/>
      <c r="E1226" s="94"/>
      <c r="F1226" s="94"/>
      <c r="G1226" s="94"/>
    </row>
    <row r="1227" spans="1:7" x14ac:dyDescent="0.25">
      <c r="A1227" s="130"/>
      <c r="B1227" s="95"/>
      <c r="C1227" s="94"/>
      <c r="D1227" s="94"/>
      <c r="E1227" s="94"/>
      <c r="F1227" s="94"/>
      <c r="G1227" s="94"/>
    </row>
    <row r="1228" spans="1:7" x14ac:dyDescent="0.25">
      <c r="A1228" s="130"/>
      <c r="B1228" s="95"/>
      <c r="C1228" s="94"/>
      <c r="D1228" s="94"/>
      <c r="E1228" s="94"/>
      <c r="F1228" s="94"/>
      <c r="G1228" s="94"/>
    </row>
    <row r="1229" spans="1:7" x14ac:dyDescent="0.25">
      <c r="A1229" s="130"/>
      <c r="B1229" s="95"/>
      <c r="C1229" s="94"/>
      <c r="D1229" s="94"/>
      <c r="E1229" s="94"/>
      <c r="F1229" s="94"/>
      <c r="G1229" s="94"/>
    </row>
    <row r="1230" spans="1:7" x14ac:dyDescent="0.25">
      <c r="A1230" s="130"/>
      <c r="B1230" s="95"/>
      <c r="C1230" s="94"/>
      <c r="D1230" s="94"/>
      <c r="E1230" s="94"/>
      <c r="F1230" s="94"/>
      <c r="G1230" s="94"/>
    </row>
    <row r="1231" spans="1:7" x14ac:dyDescent="0.25">
      <c r="A1231" s="130"/>
      <c r="B1231" s="95"/>
      <c r="C1231" s="94"/>
      <c r="D1231" s="94"/>
      <c r="E1231" s="94"/>
      <c r="F1231" s="94"/>
      <c r="G1231" s="94"/>
    </row>
    <row r="1232" spans="1:7" x14ac:dyDescent="0.25">
      <c r="A1232" s="130"/>
      <c r="B1232" s="95"/>
      <c r="C1232" s="94"/>
      <c r="D1232" s="94"/>
      <c r="E1232" s="94"/>
      <c r="F1232" s="94"/>
      <c r="G1232" s="94"/>
    </row>
    <row r="1233" spans="1:7" x14ac:dyDescent="0.25">
      <c r="A1233" s="130"/>
      <c r="B1233" s="95"/>
      <c r="C1233" s="94"/>
      <c r="D1233" s="94"/>
      <c r="E1233" s="94"/>
      <c r="F1233" s="94"/>
      <c r="G1233" s="94"/>
    </row>
    <row r="1234" spans="1:7" x14ac:dyDescent="0.25">
      <c r="A1234" s="130"/>
      <c r="B1234" s="95"/>
      <c r="C1234" s="94"/>
      <c r="D1234" s="94"/>
      <c r="E1234" s="94"/>
      <c r="F1234" s="94"/>
      <c r="G1234" s="94"/>
    </row>
    <row r="1235" spans="1:7" x14ac:dyDescent="0.25">
      <c r="A1235" s="130"/>
      <c r="B1235" s="95"/>
      <c r="C1235" s="94"/>
      <c r="D1235" s="94"/>
      <c r="E1235" s="94"/>
      <c r="F1235" s="94"/>
      <c r="G1235" s="94"/>
    </row>
    <row r="1236" spans="1:7" x14ac:dyDescent="0.25">
      <c r="A1236" s="130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0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1203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1187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1188</v>
      </c>
      <c r="B1256" s="125"/>
      <c r="C1256" s="132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1160</v>
      </c>
      <c r="B1259" s="97" t="s">
        <v>1161</v>
      </c>
      <c r="C1259" s="97" t="s">
        <v>27</v>
      </c>
      <c r="D1259" s="97" t="s">
        <v>1162</v>
      </c>
      <c r="E1259" s="97" t="s">
        <v>1163</v>
      </c>
      <c r="F1259" s="97" t="s">
        <v>2</v>
      </c>
      <c r="G1259" s="97" t="s">
        <v>172</v>
      </c>
    </row>
    <row r="1260" spans="1:7" x14ac:dyDescent="0.25">
      <c r="A1260" s="138"/>
      <c r="B1260" s="94"/>
      <c r="C1260" s="94"/>
      <c r="D1260" s="97"/>
      <c r="E1260" s="94"/>
      <c r="F1260" s="97"/>
      <c r="G1260" s="94"/>
    </row>
    <row r="1261" spans="1:7" x14ac:dyDescent="0.25">
      <c r="A1261" s="130"/>
      <c r="B1261" s="130"/>
      <c r="C1261" s="94">
        <v>0</v>
      </c>
      <c r="D1261" s="97"/>
      <c r="E1261" s="97"/>
      <c r="F1261" s="97"/>
      <c r="G1261" s="94"/>
    </row>
    <row r="1262" spans="1:7" x14ac:dyDescent="0.25">
      <c r="A1262" s="130"/>
      <c r="B1262" s="130"/>
      <c r="C1262" s="94">
        <v>0</v>
      </c>
      <c r="D1262" s="97"/>
      <c r="E1262" s="97"/>
      <c r="F1262" s="97"/>
      <c r="G1262" s="94"/>
    </row>
    <row r="1263" spans="1:7" x14ac:dyDescent="0.25">
      <c r="A1263" s="130"/>
      <c r="B1263" s="130"/>
      <c r="C1263" s="94">
        <v>0</v>
      </c>
      <c r="D1263" s="97"/>
      <c r="E1263" s="97"/>
      <c r="F1263" s="97"/>
      <c r="G1263" s="94"/>
    </row>
    <row r="1264" spans="1:7" x14ac:dyDescent="0.25">
      <c r="A1264" s="130"/>
      <c r="B1264" s="130"/>
      <c r="C1264" s="97">
        <v>0</v>
      </c>
      <c r="D1264" s="97"/>
      <c r="E1264" s="97"/>
      <c r="F1264" s="97"/>
      <c r="G1264" s="94"/>
    </row>
    <row r="1265" spans="1:7" x14ac:dyDescent="0.25">
      <c r="A1265" s="130"/>
      <c r="B1265" s="130"/>
      <c r="C1265" s="94">
        <v>0</v>
      </c>
      <c r="D1265" s="97"/>
      <c r="E1265" s="97"/>
      <c r="F1265" s="97"/>
      <c r="G1265" s="94"/>
    </row>
    <row r="1266" spans="1:7" x14ac:dyDescent="0.25">
      <c r="A1266" s="130"/>
      <c r="B1266" s="130"/>
      <c r="C1266" s="94">
        <v>0</v>
      </c>
      <c r="D1266" s="97"/>
      <c r="E1266" s="97"/>
      <c r="F1266" s="97"/>
      <c r="G1266" s="94"/>
    </row>
    <row r="1267" spans="1:7" x14ac:dyDescent="0.25">
      <c r="A1267" s="130"/>
      <c r="B1267" s="130"/>
      <c r="C1267" s="94">
        <v>0</v>
      </c>
      <c r="D1267" s="97"/>
      <c r="E1267" s="97"/>
      <c r="F1267" s="97"/>
      <c r="G1267" s="94"/>
    </row>
    <row r="1268" spans="1:7" x14ac:dyDescent="0.25">
      <c r="A1268" s="130"/>
      <c r="B1268" s="130"/>
      <c r="C1268" s="94">
        <v>0</v>
      </c>
      <c r="D1268" s="97"/>
      <c r="E1268" s="97"/>
      <c r="F1268" s="97"/>
      <c r="G1268" s="94"/>
    </row>
    <row r="1269" spans="1:7" x14ac:dyDescent="0.25">
      <c r="A1269" s="130"/>
      <c r="B1269" s="130"/>
      <c r="C1269" s="94">
        <v>0</v>
      </c>
      <c r="D1269" s="97"/>
      <c r="E1269" s="97"/>
      <c r="F1269" s="97"/>
      <c r="G1269" s="94"/>
    </row>
    <row r="1270" spans="1:7" x14ac:dyDescent="0.25">
      <c r="A1270" s="130"/>
      <c r="B1270" s="130"/>
      <c r="C1270" s="94">
        <v>0</v>
      </c>
      <c r="D1270" s="97"/>
      <c r="E1270" s="97"/>
      <c r="F1270" s="97"/>
      <c r="G1270" s="94"/>
    </row>
    <row r="1271" spans="1:7" x14ac:dyDescent="0.25">
      <c r="A1271" s="130"/>
      <c r="B1271" s="130"/>
      <c r="C1271" s="94">
        <v>0</v>
      </c>
      <c r="D1271" s="97"/>
      <c r="E1271" s="97"/>
      <c r="F1271" s="97"/>
      <c r="G1271" s="94"/>
    </row>
    <row r="1272" spans="1:7" x14ac:dyDescent="0.25">
      <c r="A1272" s="130"/>
      <c r="B1272" s="130"/>
      <c r="C1272" s="94">
        <v>0</v>
      </c>
      <c r="D1272" s="97"/>
      <c r="E1272" s="97"/>
      <c r="F1272" s="97"/>
      <c r="G1272" s="94"/>
    </row>
    <row r="1273" spans="1:7" x14ac:dyDescent="0.25">
      <c r="A1273" s="130"/>
      <c r="B1273" s="130"/>
      <c r="C1273" s="97">
        <v>0</v>
      </c>
      <c r="D1273" s="97"/>
      <c r="E1273" s="97"/>
      <c r="F1273" s="97"/>
      <c r="G1273" s="94"/>
    </row>
    <row r="1274" spans="1:7" x14ac:dyDescent="0.25">
      <c r="A1274" s="130"/>
      <c r="B1274" s="130"/>
      <c r="C1274" s="94">
        <v>0</v>
      </c>
      <c r="D1274" s="97"/>
      <c r="E1274" s="97"/>
      <c r="F1274" s="97"/>
      <c r="G1274" s="94"/>
    </row>
    <row r="1275" spans="1:7" x14ac:dyDescent="0.25">
      <c r="A1275" s="130"/>
      <c r="B1275" s="130"/>
      <c r="C1275" s="94">
        <v>0</v>
      </c>
      <c r="D1275" s="97"/>
      <c r="E1275" s="97"/>
      <c r="F1275" s="97"/>
      <c r="G1275" s="94"/>
    </row>
    <row r="1276" spans="1:7" x14ac:dyDescent="0.25">
      <c r="A1276" s="130"/>
      <c r="B1276" s="130"/>
      <c r="C1276" s="94">
        <v>0</v>
      </c>
      <c r="D1276" s="97"/>
      <c r="E1276" s="97"/>
      <c r="F1276" s="97"/>
      <c r="G1276" s="94"/>
    </row>
    <row r="1277" spans="1:7" x14ac:dyDescent="0.25">
      <c r="A1277" s="130"/>
      <c r="B1277" s="130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0"/>
      <c r="B1279" s="95"/>
      <c r="C1279" s="94"/>
      <c r="D1279" s="94"/>
      <c r="E1279" s="94"/>
      <c r="F1279" s="94"/>
      <c r="G1279" s="94"/>
    </row>
    <row r="1280" spans="1:7" x14ac:dyDescent="0.25">
      <c r="A1280" s="130"/>
      <c r="B1280" s="95"/>
      <c r="C1280" s="94"/>
      <c r="D1280" s="94"/>
      <c r="E1280" s="94"/>
      <c r="F1280" s="94"/>
      <c r="G1280" s="94"/>
    </row>
    <row r="1281" spans="1:7" x14ac:dyDescent="0.25">
      <c r="A1281" s="130"/>
      <c r="B1281" s="95"/>
      <c r="C1281" s="94"/>
      <c r="D1281" s="94"/>
      <c r="E1281" s="94"/>
      <c r="F1281" s="94"/>
      <c r="G1281" s="94"/>
    </row>
    <row r="1282" spans="1:7" x14ac:dyDescent="0.25">
      <c r="A1282" s="130"/>
      <c r="B1282" s="95"/>
      <c r="C1282" s="94"/>
      <c r="D1282" s="94"/>
      <c r="E1282" s="94"/>
      <c r="F1282" s="94"/>
      <c r="G1282" s="94"/>
    </row>
    <row r="1283" spans="1:7" x14ac:dyDescent="0.25">
      <c r="A1283" s="130"/>
      <c r="B1283" s="95"/>
      <c r="C1283" s="94"/>
      <c r="D1283" s="94"/>
      <c r="E1283" s="94"/>
      <c r="F1283" s="94"/>
      <c r="G1283" s="94"/>
    </row>
    <row r="1284" spans="1:7" x14ac:dyDescent="0.25">
      <c r="A1284" s="130"/>
      <c r="B1284" s="95"/>
      <c r="C1284" s="94"/>
      <c r="D1284" s="94"/>
      <c r="E1284" s="94"/>
      <c r="F1284" s="94"/>
      <c r="G1284" s="94"/>
    </row>
    <row r="1285" spans="1:7" x14ac:dyDescent="0.25">
      <c r="A1285" s="130"/>
      <c r="B1285" s="95"/>
      <c r="C1285" s="94"/>
      <c r="D1285" s="94"/>
      <c r="E1285" s="94"/>
      <c r="F1285" s="94"/>
      <c r="G1285" s="94"/>
    </row>
    <row r="1286" spans="1:7" x14ac:dyDescent="0.25">
      <c r="A1286" s="130"/>
      <c r="B1286" s="95"/>
      <c r="C1286" s="94"/>
      <c r="D1286" s="94"/>
      <c r="E1286" s="94"/>
      <c r="F1286" s="94"/>
      <c r="G1286" s="94"/>
    </row>
    <row r="1287" spans="1:7" x14ac:dyDescent="0.25">
      <c r="A1287" s="130"/>
      <c r="B1287" s="95"/>
      <c r="C1287" s="94"/>
      <c r="D1287" s="94"/>
      <c r="E1287" s="94"/>
      <c r="F1287" s="94"/>
      <c r="G1287" s="94"/>
    </row>
    <row r="1288" spans="1:7" x14ac:dyDescent="0.25">
      <c r="A1288" s="130"/>
      <c r="B1288" s="95"/>
      <c r="C1288" s="94"/>
      <c r="D1288" s="94"/>
      <c r="E1288" s="94"/>
      <c r="F1288" s="94"/>
      <c r="G1288" s="94"/>
    </row>
    <row r="1289" spans="1:7" x14ac:dyDescent="0.25">
      <c r="A1289" s="130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0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1203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1187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1188</v>
      </c>
      <c r="B1309" s="125"/>
      <c r="C1309" s="132">
        <f>C1304-C1306</f>
        <v>0</v>
      </c>
      <c r="D1309" s="94"/>
      <c r="E1309" s="94"/>
      <c r="F1309" s="94"/>
      <c r="G1309" s="94"/>
    </row>
    <row r="1312" spans="1:7" x14ac:dyDescent="0.25">
      <c r="A1312" s="97" t="s">
        <v>1160</v>
      </c>
      <c r="B1312" s="97" t="s">
        <v>1161</v>
      </c>
      <c r="C1312" s="97" t="s">
        <v>27</v>
      </c>
      <c r="D1312" s="97" t="s">
        <v>1162</v>
      </c>
      <c r="E1312" s="97" t="s">
        <v>1163</v>
      </c>
      <c r="F1312" s="97" t="s">
        <v>2</v>
      </c>
      <c r="G1312" s="97" t="s">
        <v>172</v>
      </c>
    </row>
    <row r="1313" spans="1:7" x14ac:dyDescent="0.25">
      <c r="A1313" s="138"/>
      <c r="B1313" s="94"/>
      <c r="C1313" s="94"/>
      <c r="D1313" s="97"/>
      <c r="E1313" s="94"/>
      <c r="F1313" s="97"/>
      <c r="G1313" s="94"/>
    </row>
    <row r="1314" spans="1:7" x14ac:dyDescent="0.25">
      <c r="A1314" s="130"/>
      <c r="B1314" s="130"/>
      <c r="C1314" s="94">
        <v>0</v>
      </c>
      <c r="D1314" s="97"/>
      <c r="E1314" s="97"/>
      <c r="F1314" s="97"/>
      <c r="G1314" s="94"/>
    </row>
    <row r="1315" spans="1:7" x14ac:dyDescent="0.25">
      <c r="A1315" s="130"/>
      <c r="B1315" s="130"/>
      <c r="C1315" s="94">
        <v>0</v>
      </c>
      <c r="D1315" s="97"/>
      <c r="E1315" s="97"/>
      <c r="F1315" s="97"/>
      <c r="G1315" s="94"/>
    </row>
    <row r="1316" spans="1:7" x14ac:dyDescent="0.25">
      <c r="A1316" s="130"/>
      <c r="B1316" s="130"/>
      <c r="C1316" s="94">
        <v>0</v>
      </c>
      <c r="D1316" s="97"/>
      <c r="E1316" s="97"/>
      <c r="F1316" s="97"/>
      <c r="G1316" s="94"/>
    </row>
    <row r="1317" spans="1:7" x14ac:dyDescent="0.25">
      <c r="A1317" s="130"/>
      <c r="B1317" s="130"/>
      <c r="C1317" s="97">
        <v>0</v>
      </c>
      <c r="D1317" s="97"/>
      <c r="E1317" s="97"/>
      <c r="F1317" s="97"/>
      <c r="G1317" s="94"/>
    </row>
    <row r="1318" spans="1:7" x14ac:dyDescent="0.25">
      <c r="A1318" s="130"/>
      <c r="B1318" s="130"/>
      <c r="C1318" s="94">
        <v>0</v>
      </c>
      <c r="D1318" s="97"/>
      <c r="E1318" s="97"/>
      <c r="F1318" s="97"/>
      <c r="G1318" s="94"/>
    </row>
    <row r="1319" spans="1:7" x14ac:dyDescent="0.25">
      <c r="A1319" s="130"/>
      <c r="B1319" s="130"/>
      <c r="C1319" s="94">
        <v>0</v>
      </c>
      <c r="D1319" s="97"/>
      <c r="E1319" s="97"/>
      <c r="F1319" s="97"/>
      <c r="G1319" s="94"/>
    </row>
    <row r="1320" spans="1:7" x14ac:dyDescent="0.25">
      <c r="A1320" s="130"/>
      <c r="B1320" s="130"/>
      <c r="C1320" s="94">
        <v>0</v>
      </c>
      <c r="D1320" s="97"/>
      <c r="E1320" s="97"/>
      <c r="F1320" s="97"/>
      <c r="G1320" s="94"/>
    </row>
    <row r="1321" spans="1:7" x14ac:dyDescent="0.25">
      <c r="A1321" s="130"/>
      <c r="B1321" s="130"/>
      <c r="C1321" s="94">
        <v>0</v>
      </c>
      <c r="D1321" s="97"/>
      <c r="E1321" s="97"/>
      <c r="F1321" s="97"/>
      <c r="G1321" s="94"/>
    </row>
    <row r="1322" spans="1:7" x14ac:dyDescent="0.25">
      <c r="A1322" s="130"/>
      <c r="B1322" s="130"/>
      <c r="C1322" s="94">
        <v>0</v>
      </c>
      <c r="D1322" s="97"/>
      <c r="E1322" s="97"/>
      <c r="F1322" s="97"/>
      <c r="G1322" s="94"/>
    </row>
    <row r="1323" spans="1:7" x14ac:dyDescent="0.25">
      <c r="A1323" s="130"/>
      <c r="B1323" s="130"/>
      <c r="C1323" s="94">
        <v>0</v>
      </c>
      <c r="D1323" s="97"/>
      <c r="E1323" s="97"/>
      <c r="F1323" s="97"/>
      <c r="G1323" s="94"/>
    </row>
    <row r="1324" spans="1:7" x14ac:dyDescent="0.25">
      <c r="A1324" s="130"/>
      <c r="B1324" s="130"/>
      <c r="C1324" s="94">
        <v>0</v>
      </c>
      <c r="D1324" s="97"/>
      <c r="E1324" s="97"/>
      <c r="F1324" s="97"/>
      <c r="G1324" s="94"/>
    </row>
    <row r="1325" spans="1:7" x14ac:dyDescent="0.25">
      <c r="A1325" s="130"/>
      <c r="B1325" s="130"/>
      <c r="C1325" s="94">
        <v>0</v>
      </c>
      <c r="D1325" s="97"/>
      <c r="E1325" s="97"/>
      <c r="F1325" s="97"/>
      <c r="G1325" s="94"/>
    </row>
    <row r="1326" spans="1:7" x14ac:dyDescent="0.25">
      <c r="A1326" s="130"/>
      <c r="B1326" s="130"/>
      <c r="C1326" s="97">
        <v>0</v>
      </c>
      <c r="D1326" s="97"/>
      <c r="E1326" s="97"/>
      <c r="F1326" s="97"/>
      <c r="G1326" s="94"/>
    </row>
    <row r="1327" spans="1:7" x14ac:dyDescent="0.25">
      <c r="A1327" s="130"/>
      <c r="B1327" s="130"/>
      <c r="C1327" s="94">
        <v>0</v>
      </c>
      <c r="D1327" s="97"/>
      <c r="E1327" s="97"/>
      <c r="F1327" s="97"/>
      <c r="G1327" s="94"/>
    </row>
    <row r="1328" spans="1:7" x14ac:dyDescent="0.25">
      <c r="A1328" s="130"/>
      <c r="B1328" s="130"/>
      <c r="C1328" s="94">
        <v>0</v>
      </c>
      <c r="D1328" s="97"/>
      <c r="E1328" s="97"/>
      <c r="F1328" s="97"/>
      <c r="G1328" s="94"/>
    </row>
    <row r="1329" spans="1:7" x14ac:dyDescent="0.25">
      <c r="A1329" s="130"/>
      <c r="B1329" s="130"/>
      <c r="C1329" s="94">
        <v>0</v>
      </c>
      <c r="D1329" s="97"/>
      <c r="E1329" s="97"/>
      <c r="F1329" s="97"/>
      <c r="G1329" s="94"/>
    </row>
    <row r="1330" spans="1:7" x14ac:dyDescent="0.25">
      <c r="A1330" s="130"/>
      <c r="B1330" s="130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0"/>
      <c r="B1332" s="95"/>
      <c r="C1332" s="94"/>
      <c r="D1332" s="94"/>
      <c r="E1332" s="94"/>
      <c r="F1332" s="94"/>
      <c r="G1332" s="94"/>
    </row>
    <row r="1333" spans="1:7" x14ac:dyDescent="0.25">
      <c r="A1333" s="130"/>
      <c r="B1333" s="95"/>
      <c r="C1333" s="94"/>
      <c r="D1333" s="94"/>
      <c r="E1333" s="94"/>
      <c r="F1333" s="94"/>
      <c r="G1333" s="94"/>
    </row>
    <row r="1334" spans="1:7" x14ac:dyDescent="0.25">
      <c r="A1334" s="130"/>
      <c r="B1334" s="95"/>
      <c r="C1334" s="94"/>
      <c r="D1334" s="94"/>
      <c r="E1334" s="94"/>
      <c r="F1334" s="94"/>
      <c r="G1334" s="94"/>
    </row>
    <row r="1335" spans="1:7" x14ac:dyDescent="0.25">
      <c r="A1335" s="130"/>
      <c r="B1335" s="95"/>
      <c r="C1335" s="94"/>
      <c r="D1335" s="94"/>
      <c r="E1335" s="94"/>
      <c r="F1335" s="94"/>
      <c r="G1335" s="94"/>
    </row>
    <row r="1336" spans="1:7" x14ac:dyDescent="0.25">
      <c r="A1336" s="130"/>
      <c r="B1336" s="95"/>
      <c r="C1336" s="94"/>
      <c r="D1336" s="94"/>
      <c r="E1336" s="94"/>
      <c r="F1336" s="94"/>
      <c r="G1336" s="94"/>
    </row>
    <row r="1337" spans="1:7" x14ac:dyDescent="0.25">
      <c r="A1337" s="130"/>
      <c r="B1337" s="95"/>
      <c r="C1337" s="94"/>
      <c r="D1337" s="94"/>
      <c r="E1337" s="94"/>
      <c r="F1337" s="94"/>
      <c r="G1337" s="94"/>
    </row>
    <row r="1338" spans="1:7" x14ac:dyDescent="0.25">
      <c r="A1338" s="130"/>
      <c r="B1338" s="95"/>
      <c r="C1338" s="94"/>
      <c r="D1338" s="94"/>
      <c r="E1338" s="94"/>
      <c r="F1338" s="94"/>
      <c r="G1338" s="94"/>
    </row>
    <row r="1339" spans="1:7" x14ac:dyDescent="0.25">
      <c r="A1339" s="130"/>
      <c r="B1339" s="95"/>
      <c r="C1339" s="94"/>
      <c r="D1339" s="94"/>
      <c r="E1339" s="94"/>
      <c r="F1339" s="94"/>
      <c r="G1339" s="94"/>
    </row>
    <row r="1340" spans="1:7" x14ac:dyDescent="0.25">
      <c r="A1340" s="130"/>
      <c r="B1340" s="95"/>
      <c r="C1340" s="94"/>
      <c r="D1340" s="94"/>
      <c r="E1340" s="94"/>
      <c r="F1340" s="94"/>
      <c r="G1340" s="94"/>
    </row>
    <row r="1341" spans="1:7" x14ac:dyDescent="0.25">
      <c r="A1341" s="130"/>
      <c r="B1341" s="95"/>
      <c r="C1341" s="94"/>
      <c r="D1341" s="94"/>
      <c r="E1341" s="94"/>
      <c r="F1341" s="94"/>
      <c r="G1341" s="94"/>
    </row>
    <row r="1342" spans="1:7" x14ac:dyDescent="0.25">
      <c r="A1342" s="130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0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1203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1187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1188</v>
      </c>
      <c r="B1362" s="125"/>
      <c r="C1362" s="132">
        <f>C1357-C1359</f>
        <v>0</v>
      </c>
      <c r="D1362" s="94"/>
      <c r="E1362" s="94"/>
      <c r="F1362" s="94"/>
      <c r="G1362" s="94"/>
    </row>
    <row r="1365" spans="1:7" x14ac:dyDescent="0.25">
      <c r="A1365" s="97" t="s">
        <v>1160</v>
      </c>
      <c r="B1365" s="97" t="s">
        <v>1161</v>
      </c>
      <c r="C1365" s="97" t="s">
        <v>27</v>
      </c>
      <c r="D1365" s="97" t="s">
        <v>1162</v>
      </c>
      <c r="E1365" s="97" t="s">
        <v>1163</v>
      </c>
      <c r="F1365" s="97" t="s">
        <v>2</v>
      </c>
      <c r="G1365" s="97" t="s">
        <v>172</v>
      </c>
    </row>
    <row r="1366" spans="1:7" x14ac:dyDescent="0.25">
      <c r="A1366" s="138"/>
      <c r="B1366" s="94"/>
      <c r="C1366" s="94"/>
      <c r="D1366" s="97"/>
      <c r="E1366" s="94"/>
      <c r="F1366" s="97"/>
      <c r="G1366" s="94"/>
    </row>
    <row r="1367" spans="1:7" x14ac:dyDescent="0.25">
      <c r="A1367" s="130"/>
      <c r="B1367" s="130"/>
      <c r="C1367" s="94">
        <v>0</v>
      </c>
      <c r="D1367" s="97"/>
      <c r="E1367" s="97"/>
      <c r="F1367" s="97"/>
      <c r="G1367" s="94"/>
    </row>
    <row r="1368" spans="1:7" x14ac:dyDescent="0.25">
      <c r="A1368" s="130"/>
      <c r="B1368" s="130"/>
      <c r="C1368" s="94">
        <v>0</v>
      </c>
      <c r="D1368" s="97"/>
      <c r="E1368" s="97"/>
      <c r="F1368" s="97"/>
      <c r="G1368" s="94"/>
    </row>
    <row r="1369" spans="1:7" x14ac:dyDescent="0.25">
      <c r="A1369" s="130"/>
      <c r="B1369" s="130"/>
      <c r="C1369" s="94">
        <v>0</v>
      </c>
      <c r="D1369" s="97"/>
      <c r="E1369" s="97"/>
      <c r="F1369" s="97"/>
      <c r="G1369" s="94"/>
    </row>
    <row r="1370" spans="1:7" x14ac:dyDescent="0.25">
      <c r="A1370" s="130"/>
      <c r="B1370" s="130"/>
      <c r="C1370" s="97">
        <v>0</v>
      </c>
      <c r="D1370" s="97"/>
      <c r="E1370" s="97"/>
      <c r="F1370" s="97"/>
      <c r="G1370" s="94"/>
    </row>
    <row r="1371" spans="1:7" x14ac:dyDescent="0.25">
      <c r="A1371" s="130"/>
      <c r="B1371" s="130"/>
      <c r="C1371" s="94">
        <v>0</v>
      </c>
      <c r="D1371" s="97"/>
      <c r="E1371" s="97"/>
      <c r="F1371" s="97"/>
      <c r="G1371" s="94"/>
    </row>
    <row r="1372" spans="1:7" x14ac:dyDescent="0.25">
      <c r="A1372" s="130"/>
      <c r="B1372" s="130"/>
      <c r="C1372" s="94">
        <v>0</v>
      </c>
      <c r="D1372" s="97"/>
      <c r="E1372" s="97"/>
      <c r="F1372" s="97"/>
      <c r="G1372" s="94"/>
    </row>
    <row r="1373" spans="1:7" x14ac:dyDescent="0.25">
      <c r="A1373" s="130"/>
      <c r="B1373" s="130"/>
      <c r="C1373" s="94">
        <v>0</v>
      </c>
      <c r="D1373" s="97"/>
      <c r="E1373" s="97"/>
      <c r="F1373" s="97"/>
      <c r="G1373" s="94"/>
    </row>
    <row r="1374" spans="1:7" x14ac:dyDescent="0.25">
      <c r="A1374" s="130"/>
      <c r="B1374" s="130"/>
      <c r="C1374" s="94">
        <v>0</v>
      </c>
      <c r="D1374" s="97"/>
      <c r="E1374" s="97"/>
      <c r="F1374" s="97"/>
      <c r="G1374" s="94"/>
    </row>
    <row r="1375" spans="1:7" x14ac:dyDescent="0.25">
      <c r="A1375" s="130"/>
      <c r="B1375" s="130"/>
      <c r="C1375" s="94">
        <v>0</v>
      </c>
      <c r="D1375" s="97"/>
      <c r="E1375" s="97"/>
      <c r="F1375" s="97"/>
      <c r="G1375" s="94"/>
    </row>
    <row r="1376" spans="1:7" x14ac:dyDescent="0.25">
      <c r="A1376" s="130"/>
      <c r="B1376" s="130"/>
      <c r="C1376" s="94">
        <v>0</v>
      </c>
      <c r="D1376" s="97"/>
      <c r="E1376" s="97"/>
      <c r="F1376" s="97"/>
      <c r="G1376" s="94"/>
    </row>
    <row r="1377" spans="1:7" x14ac:dyDescent="0.25">
      <c r="A1377" s="130"/>
      <c r="B1377" s="130"/>
      <c r="C1377" s="94">
        <v>0</v>
      </c>
      <c r="D1377" s="97"/>
      <c r="E1377" s="97"/>
      <c r="F1377" s="97"/>
      <c r="G1377" s="94"/>
    </row>
    <row r="1378" spans="1:7" x14ac:dyDescent="0.25">
      <c r="A1378" s="130"/>
      <c r="B1378" s="130"/>
      <c r="C1378" s="94">
        <v>0</v>
      </c>
      <c r="D1378" s="97"/>
      <c r="E1378" s="97"/>
      <c r="F1378" s="97"/>
      <c r="G1378" s="94"/>
    </row>
    <row r="1379" spans="1:7" x14ac:dyDescent="0.25">
      <c r="A1379" s="130"/>
      <c r="B1379" s="130"/>
      <c r="C1379" s="97">
        <v>0</v>
      </c>
      <c r="D1379" s="97"/>
      <c r="E1379" s="97"/>
      <c r="F1379" s="97"/>
      <c r="G1379" s="94"/>
    </row>
    <row r="1380" spans="1:7" x14ac:dyDescent="0.25">
      <c r="A1380" s="130"/>
      <c r="B1380" s="130"/>
      <c r="C1380" s="94">
        <v>0</v>
      </c>
      <c r="D1380" s="97"/>
      <c r="E1380" s="97"/>
      <c r="F1380" s="97"/>
      <c r="G1380" s="94"/>
    </row>
    <row r="1381" spans="1:7" x14ac:dyDescent="0.25">
      <c r="A1381" s="130"/>
      <c r="B1381" s="130"/>
      <c r="C1381" s="94">
        <v>0</v>
      </c>
      <c r="D1381" s="97"/>
      <c r="E1381" s="97"/>
      <c r="F1381" s="97"/>
      <c r="G1381" s="94"/>
    </row>
    <row r="1382" spans="1:7" x14ac:dyDescent="0.25">
      <c r="A1382" s="130"/>
      <c r="B1382" s="130"/>
      <c r="C1382" s="94">
        <v>0</v>
      </c>
      <c r="D1382" s="97"/>
      <c r="E1382" s="97"/>
      <c r="F1382" s="97"/>
      <c r="G1382" s="94"/>
    </row>
    <row r="1383" spans="1:7" x14ac:dyDescent="0.25">
      <c r="A1383" s="130"/>
      <c r="B1383" s="130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0"/>
      <c r="B1385" s="95"/>
      <c r="C1385" s="94"/>
      <c r="D1385" s="94"/>
      <c r="E1385" s="94"/>
      <c r="F1385" s="94"/>
      <c r="G1385" s="94"/>
    </row>
    <row r="1386" spans="1:7" x14ac:dyDescent="0.25">
      <c r="A1386" s="130"/>
      <c r="B1386" s="95"/>
      <c r="C1386" s="94"/>
      <c r="D1386" s="94"/>
      <c r="E1386" s="94"/>
      <c r="F1386" s="94"/>
      <c r="G1386" s="94"/>
    </row>
    <row r="1387" spans="1:7" x14ac:dyDescent="0.25">
      <c r="A1387" s="130"/>
      <c r="B1387" s="95"/>
      <c r="C1387" s="94"/>
      <c r="D1387" s="94"/>
      <c r="E1387" s="94"/>
      <c r="F1387" s="94"/>
      <c r="G1387" s="94"/>
    </row>
    <row r="1388" spans="1:7" x14ac:dyDescent="0.25">
      <c r="A1388" s="130"/>
      <c r="B1388" s="95"/>
      <c r="C1388" s="94"/>
      <c r="D1388" s="94"/>
      <c r="E1388" s="94"/>
      <c r="F1388" s="94"/>
      <c r="G1388" s="94"/>
    </row>
    <row r="1389" spans="1:7" x14ac:dyDescent="0.25">
      <c r="A1389" s="130"/>
      <c r="B1389" s="95"/>
      <c r="C1389" s="94"/>
      <c r="D1389" s="94"/>
      <c r="E1389" s="94"/>
      <c r="F1389" s="94"/>
      <c r="G1389" s="94"/>
    </row>
    <row r="1390" spans="1:7" x14ac:dyDescent="0.25">
      <c r="A1390" s="130"/>
      <c r="B1390" s="95"/>
      <c r="C1390" s="94"/>
      <c r="D1390" s="94"/>
      <c r="E1390" s="94"/>
      <c r="F1390" s="94"/>
      <c r="G1390" s="94"/>
    </row>
    <row r="1391" spans="1:7" x14ac:dyDescent="0.25">
      <c r="A1391" s="130"/>
      <c r="B1391" s="95"/>
      <c r="C1391" s="94"/>
      <c r="D1391" s="94"/>
      <c r="E1391" s="94"/>
      <c r="F1391" s="94"/>
      <c r="G1391" s="94"/>
    </row>
    <row r="1392" spans="1:7" x14ac:dyDescent="0.25">
      <c r="A1392" s="130"/>
      <c r="B1392" s="95"/>
      <c r="C1392" s="94"/>
      <c r="D1392" s="94"/>
      <c r="E1392" s="94"/>
      <c r="F1392" s="94"/>
      <c r="G1392" s="94"/>
    </row>
    <row r="1393" spans="1:7" x14ac:dyDescent="0.25">
      <c r="A1393" s="130"/>
      <c r="B1393" s="95"/>
      <c r="C1393" s="94"/>
      <c r="D1393" s="94"/>
      <c r="E1393" s="94"/>
      <c r="F1393" s="94"/>
      <c r="G1393" s="94"/>
    </row>
    <row r="1394" spans="1:7" x14ac:dyDescent="0.25">
      <c r="A1394" s="130"/>
      <c r="B1394" s="95"/>
      <c r="C1394" s="94"/>
      <c r="D1394" s="94"/>
      <c r="E1394" s="94"/>
      <c r="F1394" s="94"/>
      <c r="G1394" s="94"/>
    </row>
    <row r="1395" spans="1:7" x14ac:dyDescent="0.25">
      <c r="A1395" s="130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0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1203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1187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1188</v>
      </c>
      <c r="B1415" s="125"/>
      <c r="C1415" s="132">
        <f>C1410-C1412</f>
        <v>0</v>
      </c>
      <c r="D1415" s="94"/>
      <c r="E1415" s="94"/>
      <c r="F1415" s="94"/>
      <c r="G1415" s="94"/>
    </row>
    <row r="1418" spans="1:7" x14ac:dyDescent="0.25">
      <c r="A1418" s="97" t="s">
        <v>1160</v>
      </c>
      <c r="B1418" s="97" t="s">
        <v>1161</v>
      </c>
      <c r="C1418" s="97" t="s">
        <v>27</v>
      </c>
      <c r="D1418" s="97" t="s">
        <v>1162</v>
      </c>
      <c r="E1418" s="97" t="s">
        <v>1163</v>
      </c>
      <c r="F1418" s="97" t="s">
        <v>2</v>
      </c>
      <c r="G1418" s="97" t="s">
        <v>172</v>
      </c>
    </row>
    <row r="1419" spans="1:7" x14ac:dyDescent="0.25">
      <c r="A1419" s="138"/>
      <c r="B1419" s="94"/>
      <c r="C1419" s="94"/>
      <c r="D1419" s="97"/>
      <c r="E1419" s="94"/>
      <c r="F1419" s="97"/>
      <c r="G1419" s="94"/>
    </row>
    <row r="1420" spans="1:7" x14ac:dyDescent="0.25">
      <c r="A1420" s="130"/>
      <c r="B1420" s="130"/>
      <c r="C1420" s="94">
        <v>0</v>
      </c>
      <c r="D1420" s="97"/>
      <c r="E1420" s="97"/>
      <c r="F1420" s="97"/>
      <c r="G1420" s="94"/>
    </row>
    <row r="1421" spans="1:7" x14ac:dyDescent="0.25">
      <c r="A1421" s="130"/>
      <c r="B1421" s="130"/>
      <c r="C1421" s="94">
        <v>0</v>
      </c>
      <c r="D1421" s="97"/>
      <c r="E1421" s="97"/>
      <c r="F1421" s="97"/>
      <c r="G1421" s="94"/>
    </row>
    <row r="1422" spans="1:7" x14ac:dyDescent="0.25">
      <c r="A1422" s="130"/>
      <c r="B1422" s="130"/>
      <c r="C1422" s="94">
        <v>0</v>
      </c>
      <c r="D1422" s="97"/>
      <c r="E1422" s="97"/>
      <c r="F1422" s="97"/>
      <c r="G1422" s="94"/>
    </row>
    <row r="1423" spans="1:7" x14ac:dyDescent="0.25">
      <c r="A1423" s="130"/>
      <c r="B1423" s="130"/>
      <c r="C1423" s="97">
        <v>0</v>
      </c>
      <c r="D1423" s="97"/>
      <c r="E1423" s="97"/>
      <c r="F1423" s="97"/>
      <c r="G1423" s="94"/>
    </row>
    <row r="1424" spans="1:7" x14ac:dyDescent="0.25">
      <c r="A1424" s="130"/>
      <c r="B1424" s="130"/>
      <c r="C1424" s="94">
        <v>0</v>
      </c>
      <c r="D1424" s="97"/>
      <c r="E1424" s="97"/>
      <c r="F1424" s="97"/>
      <c r="G1424" s="94"/>
    </row>
    <row r="1425" spans="1:7" x14ac:dyDescent="0.25">
      <c r="A1425" s="130"/>
      <c r="B1425" s="130"/>
      <c r="C1425" s="94">
        <v>0</v>
      </c>
      <c r="D1425" s="97"/>
      <c r="E1425" s="97"/>
      <c r="F1425" s="97"/>
      <c r="G1425" s="94"/>
    </row>
    <row r="1426" spans="1:7" x14ac:dyDescent="0.25">
      <c r="A1426" s="130"/>
      <c r="B1426" s="130"/>
      <c r="C1426" s="94">
        <v>0</v>
      </c>
      <c r="D1426" s="97"/>
      <c r="E1426" s="97"/>
      <c r="F1426" s="97"/>
      <c r="G1426" s="94"/>
    </row>
    <row r="1427" spans="1:7" x14ac:dyDescent="0.25">
      <c r="A1427" s="130"/>
      <c r="B1427" s="130"/>
      <c r="C1427" s="94">
        <v>0</v>
      </c>
      <c r="D1427" s="97"/>
      <c r="E1427" s="97"/>
      <c r="F1427" s="97"/>
      <c r="G1427" s="94"/>
    </row>
    <row r="1428" spans="1:7" x14ac:dyDescent="0.25">
      <c r="A1428" s="130"/>
      <c r="B1428" s="130"/>
      <c r="C1428" s="94">
        <v>0</v>
      </c>
      <c r="D1428" s="97"/>
      <c r="E1428" s="97"/>
      <c r="F1428" s="97"/>
      <c r="G1428" s="94"/>
    </row>
    <row r="1429" spans="1:7" x14ac:dyDescent="0.25">
      <c r="A1429" s="130"/>
      <c r="B1429" s="130"/>
      <c r="C1429" s="94">
        <v>0</v>
      </c>
      <c r="D1429" s="97"/>
      <c r="E1429" s="97"/>
      <c r="F1429" s="97"/>
      <c r="G1429" s="94"/>
    </row>
    <row r="1430" spans="1:7" x14ac:dyDescent="0.25">
      <c r="A1430" s="130"/>
      <c r="B1430" s="130"/>
      <c r="C1430" s="94">
        <v>0</v>
      </c>
      <c r="D1430" s="97"/>
      <c r="E1430" s="97"/>
      <c r="F1430" s="97"/>
      <c r="G1430" s="94"/>
    </row>
    <row r="1431" spans="1:7" x14ac:dyDescent="0.25">
      <c r="A1431" s="130"/>
      <c r="B1431" s="130"/>
      <c r="C1431" s="94">
        <v>0</v>
      </c>
      <c r="D1431" s="97"/>
      <c r="E1431" s="97"/>
      <c r="F1431" s="97"/>
      <c r="G1431" s="94"/>
    </row>
    <row r="1432" spans="1:7" x14ac:dyDescent="0.25">
      <c r="A1432" s="130"/>
      <c r="B1432" s="130"/>
      <c r="C1432" s="97">
        <v>0</v>
      </c>
      <c r="D1432" s="97"/>
      <c r="E1432" s="97"/>
      <c r="F1432" s="97"/>
      <c r="G1432" s="94"/>
    </row>
    <row r="1433" spans="1:7" x14ac:dyDescent="0.25">
      <c r="A1433" s="130"/>
      <c r="B1433" s="130"/>
      <c r="C1433" s="94">
        <v>0</v>
      </c>
      <c r="D1433" s="97"/>
      <c r="E1433" s="97"/>
      <c r="F1433" s="97"/>
      <c r="G1433" s="94"/>
    </row>
    <row r="1434" spans="1:7" x14ac:dyDescent="0.25">
      <c r="A1434" s="130"/>
      <c r="B1434" s="130"/>
      <c r="C1434" s="94">
        <v>0</v>
      </c>
      <c r="D1434" s="97"/>
      <c r="E1434" s="97"/>
      <c r="F1434" s="97"/>
      <c r="G1434" s="94"/>
    </row>
    <row r="1435" spans="1:7" x14ac:dyDescent="0.25">
      <c r="A1435" s="130"/>
      <c r="B1435" s="130"/>
      <c r="C1435" s="94">
        <v>0</v>
      </c>
      <c r="D1435" s="97"/>
      <c r="E1435" s="97"/>
      <c r="F1435" s="97"/>
      <c r="G1435" s="94"/>
    </row>
    <row r="1436" spans="1:7" x14ac:dyDescent="0.25">
      <c r="A1436" s="130"/>
      <c r="B1436" s="130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0"/>
      <c r="B1438" s="95"/>
      <c r="C1438" s="94"/>
      <c r="D1438" s="94"/>
      <c r="E1438" s="94"/>
      <c r="F1438" s="94"/>
      <c r="G1438" s="94"/>
    </row>
    <row r="1439" spans="1:7" x14ac:dyDescent="0.25">
      <c r="A1439" s="130"/>
      <c r="B1439" s="95"/>
      <c r="C1439" s="94"/>
      <c r="D1439" s="94"/>
      <c r="E1439" s="94"/>
      <c r="F1439" s="94"/>
      <c r="G1439" s="94"/>
    </row>
    <row r="1440" spans="1:7" x14ac:dyDescent="0.25">
      <c r="A1440" s="130"/>
      <c r="B1440" s="95"/>
      <c r="C1440" s="94"/>
      <c r="D1440" s="94"/>
      <c r="E1440" s="94"/>
      <c r="F1440" s="94"/>
      <c r="G1440" s="94"/>
    </row>
    <row r="1441" spans="1:7" x14ac:dyDescent="0.25">
      <c r="A1441" s="130"/>
      <c r="B1441" s="95"/>
      <c r="C1441" s="94"/>
      <c r="D1441" s="94"/>
      <c r="E1441" s="94"/>
      <c r="F1441" s="94"/>
      <c r="G1441" s="94"/>
    </row>
    <row r="1442" spans="1:7" x14ac:dyDescent="0.25">
      <c r="A1442" s="130"/>
      <c r="B1442" s="95"/>
      <c r="C1442" s="94"/>
      <c r="D1442" s="94"/>
      <c r="E1442" s="94"/>
      <c r="F1442" s="94"/>
      <c r="G1442" s="94"/>
    </row>
    <row r="1443" spans="1:7" x14ac:dyDescent="0.25">
      <c r="A1443" s="130"/>
      <c r="B1443" s="95"/>
      <c r="C1443" s="94"/>
      <c r="D1443" s="94"/>
      <c r="E1443" s="94"/>
      <c r="F1443" s="94"/>
      <c r="G1443" s="94"/>
    </row>
    <row r="1444" spans="1:7" x14ac:dyDescent="0.25">
      <c r="A1444" s="130"/>
      <c r="B1444" s="95"/>
      <c r="C1444" s="94"/>
      <c r="D1444" s="94"/>
      <c r="E1444" s="94"/>
      <c r="F1444" s="94"/>
      <c r="G1444" s="94"/>
    </row>
    <row r="1445" spans="1:7" x14ac:dyDescent="0.25">
      <c r="A1445" s="130"/>
      <c r="B1445" s="95"/>
      <c r="C1445" s="94"/>
      <c r="D1445" s="94"/>
      <c r="E1445" s="94"/>
      <c r="F1445" s="94"/>
      <c r="G1445" s="94"/>
    </row>
    <row r="1446" spans="1:7" x14ac:dyDescent="0.25">
      <c r="A1446" s="130"/>
      <c r="B1446" s="95"/>
      <c r="C1446" s="94"/>
      <c r="D1446" s="94"/>
      <c r="E1446" s="94"/>
      <c r="F1446" s="94"/>
      <c r="G1446" s="94"/>
    </row>
    <row r="1447" spans="1:7" x14ac:dyDescent="0.25">
      <c r="A1447" s="130"/>
      <c r="B1447" s="95"/>
      <c r="C1447" s="94"/>
      <c r="D1447" s="94"/>
      <c r="E1447" s="94"/>
      <c r="F1447" s="94"/>
      <c r="G1447" s="94"/>
    </row>
    <row r="1448" spans="1:7" x14ac:dyDescent="0.25">
      <c r="A1448" s="130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0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1203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1187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1188</v>
      </c>
      <c r="B1468" s="125"/>
      <c r="C1468" s="132">
        <f>C1463-C1465</f>
        <v>0</v>
      </c>
      <c r="D1468" s="94"/>
      <c r="E1468" s="94"/>
      <c r="F1468" s="94"/>
      <c r="G1468" s="94"/>
    </row>
    <row r="1471" spans="1:7" x14ac:dyDescent="0.25">
      <c r="A1471" s="97" t="s">
        <v>1160</v>
      </c>
      <c r="B1471" s="97" t="s">
        <v>1161</v>
      </c>
      <c r="C1471" s="97" t="s">
        <v>27</v>
      </c>
      <c r="D1471" s="97" t="s">
        <v>1162</v>
      </c>
      <c r="E1471" s="97" t="s">
        <v>1163</v>
      </c>
      <c r="F1471" s="97" t="s">
        <v>2</v>
      </c>
      <c r="G1471" s="97" t="s">
        <v>172</v>
      </c>
    </row>
    <row r="1472" spans="1:7" x14ac:dyDescent="0.25">
      <c r="A1472" s="138"/>
      <c r="B1472" s="94"/>
      <c r="C1472" s="94"/>
      <c r="D1472" s="97"/>
      <c r="E1472" s="94"/>
      <c r="F1472" s="97"/>
      <c r="G1472" s="94"/>
    </row>
    <row r="1473" spans="1:7" x14ac:dyDescent="0.25">
      <c r="A1473" s="130"/>
      <c r="B1473" s="130"/>
      <c r="C1473" s="94">
        <v>0</v>
      </c>
      <c r="D1473" s="97"/>
      <c r="E1473" s="97"/>
      <c r="F1473" s="97"/>
      <c r="G1473" s="94"/>
    </row>
    <row r="1474" spans="1:7" x14ac:dyDescent="0.25">
      <c r="A1474" s="130"/>
      <c r="B1474" s="130"/>
      <c r="C1474" s="94">
        <v>0</v>
      </c>
      <c r="D1474" s="97"/>
      <c r="E1474" s="97"/>
      <c r="F1474" s="97"/>
      <c r="G1474" s="94"/>
    </row>
    <row r="1475" spans="1:7" x14ac:dyDescent="0.25">
      <c r="A1475" s="130"/>
      <c r="B1475" s="130"/>
      <c r="C1475" s="94">
        <v>0</v>
      </c>
      <c r="D1475" s="97"/>
      <c r="E1475" s="97"/>
      <c r="F1475" s="97"/>
      <c r="G1475" s="94"/>
    </row>
    <row r="1476" spans="1:7" x14ac:dyDescent="0.25">
      <c r="A1476" s="130"/>
      <c r="B1476" s="130"/>
      <c r="C1476" s="97">
        <v>0</v>
      </c>
      <c r="D1476" s="97"/>
      <c r="E1476" s="97"/>
      <c r="F1476" s="97"/>
      <c r="G1476" s="94"/>
    </row>
    <row r="1477" spans="1:7" x14ac:dyDescent="0.25">
      <c r="A1477" s="130"/>
      <c r="B1477" s="130"/>
      <c r="C1477" s="94">
        <v>0</v>
      </c>
      <c r="D1477" s="97"/>
      <c r="E1477" s="97"/>
      <c r="F1477" s="97"/>
      <c r="G1477" s="94"/>
    </row>
    <row r="1478" spans="1:7" x14ac:dyDescent="0.25">
      <c r="A1478" s="130"/>
      <c r="B1478" s="130"/>
      <c r="C1478" s="94">
        <v>0</v>
      </c>
      <c r="D1478" s="97"/>
      <c r="E1478" s="97"/>
      <c r="F1478" s="97"/>
      <c r="G1478" s="94"/>
    </row>
    <row r="1479" spans="1:7" x14ac:dyDescent="0.25">
      <c r="A1479" s="130"/>
      <c r="B1479" s="130"/>
      <c r="C1479" s="94">
        <v>0</v>
      </c>
      <c r="D1479" s="97"/>
      <c r="E1479" s="97"/>
      <c r="F1479" s="97"/>
      <c r="G1479" s="94"/>
    </row>
    <row r="1480" spans="1:7" x14ac:dyDescent="0.25">
      <c r="A1480" s="130"/>
      <c r="B1480" s="130"/>
      <c r="C1480" s="94">
        <v>0</v>
      </c>
      <c r="D1480" s="97"/>
      <c r="E1480" s="97"/>
      <c r="F1480" s="97"/>
      <c r="G1480" s="94"/>
    </row>
    <row r="1481" spans="1:7" x14ac:dyDescent="0.25">
      <c r="A1481" s="130"/>
      <c r="B1481" s="130"/>
      <c r="C1481" s="94">
        <v>0</v>
      </c>
      <c r="D1481" s="97"/>
      <c r="E1481" s="97"/>
      <c r="F1481" s="97"/>
      <c r="G1481" s="94"/>
    </row>
    <row r="1482" spans="1:7" x14ac:dyDescent="0.25">
      <c r="A1482" s="130"/>
      <c r="B1482" s="130"/>
      <c r="C1482" s="94">
        <v>0</v>
      </c>
      <c r="D1482" s="97"/>
      <c r="E1482" s="97"/>
      <c r="F1482" s="97"/>
      <c r="G1482" s="94"/>
    </row>
    <row r="1483" spans="1:7" x14ac:dyDescent="0.25">
      <c r="A1483" s="130"/>
      <c r="B1483" s="130"/>
      <c r="C1483" s="94">
        <v>0</v>
      </c>
      <c r="D1483" s="97"/>
      <c r="E1483" s="97"/>
      <c r="F1483" s="97"/>
      <c r="G1483" s="94"/>
    </row>
    <row r="1484" spans="1:7" x14ac:dyDescent="0.25">
      <c r="A1484" s="130"/>
      <c r="B1484" s="130"/>
      <c r="C1484" s="94">
        <v>0</v>
      </c>
      <c r="D1484" s="97"/>
      <c r="E1484" s="97"/>
      <c r="F1484" s="97"/>
      <c r="G1484" s="94"/>
    </row>
    <row r="1485" spans="1:7" x14ac:dyDescent="0.25">
      <c r="A1485" s="130"/>
      <c r="B1485" s="130"/>
      <c r="C1485" s="97">
        <v>0</v>
      </c>
      <c r="D1485" s="97"/>
      <c r="E1485" s="97"/>
      <c r="F1485" s="97"/>
      <c r="G1485" s="94"/>
    </row>
    <row r="1486" spans="1:7" x14ac:dyDescent="0.25">
      <c r="A1486" s="130"/>
      <c r="B1486" s="130"/>
      <c r="C1486" s="94">
        <v>0</v>
      </c>
      <c r="D1486" s="97"/>
      <c r="E1486" s="97"/>
      <c r="F1486" s="97"/>
      <c r="G1486" s="94"/>
    </row>
    <row r="1487" spans="1:7" x14ac:dyDescent="0.25">
      <c r="A1487" s="130"/>
      <c r="B1487" s="130"/>
      <c r="C1487" s="94">
        <v>0</v>
      </c>
      <c r="D1487" s="97"/>
      <c r="E1487" s="97"/>
      <c r="F1487" s="97"/>
      <c r="G1487" s="94"/>
    </row>
    <row r="1488" spans="1:7" x14ac:dyDescent="0.25">
      <c r="A1488" s="130"/>
      <c r="B1488" s="130"/>
      <c r="C1488" s="94">
        <v>0</v>
      </c>
      <c r="D1488" s="97"/>
      <c r="E1488" s="97"/>
      <c r="F1488" s="97"/>
      <c r="G1488" s="94"/>
    </row>
    <row r="1489" spans="1:7" x14ac:dyDescent="0.25">
      <c r="A1489" s="130"/>
      <c r="B1489" s="130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0"/>
      <c r="B1491" s="95"/>
      <c r="C1491" s="94"/>
      <c r="D1491" s="94"/>
      <c r="E1491" s="94"/>
      <c r="F1491" s="94"/>
      <c r="G1491" s="94"/>
    </row>
    <row r="1492" spans="1:7" x14ac:dyDescent="0.25">
      <c r="A1492" s="130"/>
      <c r="B1492" s="95"/>
      <c r="C1492" s="94"/>
      <c r="D1492" s="94"/>
      <c r="E1492" s="94"/>
      <c r="F1492" s="94"/>
      <c r="G1492" s="94"/>
    </row>
    <row r="1493" spans="1:7" x14ac:dyDescent="0.25">
      <c r="A1493" s="130"/>
      <c r="B1493" s="95"/>
      <c r="C1493" s="94"/>
      <c r="D1493" s="94"/>
      <c r="E1493" s="94"/>
      <c r="F1493" s="94"/>
      <c r="G1493" s="94"/>
    </row>
    <row r="1494" spans="1:7" x14ac:dyDescent="0.25">
      <c r="A1494" s="130"/>
      <c r="B1494" s="95"/>
      <c r="C1494" s="94"/>
      <c r="D1494" s="94"/>
      <c r="E1494" s="94"/>
      <c r="F1494" s="94"/>
      <c r="G1494" s="94"/>
    </row>
    <row r="1495" spans="1:7" x14ac:dyDescent="0.25">
      <c r="A1495" s="130"/>
      <c r="B1495" s="95"/>
      <c r="C1495" s="94"/>
      <c r="D1495" s="94"/>
      <c r="E1495" s="94"/>
      <c r="F1495" s="94"/>
      <c r="G1495" s="94"/>
    </row>
    <row r="1496" spans="1:7" x14ac:dyDescent="0.25">
      <c r="A1496" s="130"/>
      <c r="B1496" s="95"/>
      <c r="C1496" s="94"/>
      <c r="D1496" s="94"/>
      <c r="E1496" s="94"/>
      <c r="F1496" s="94"/>
      <c r="G1496" s="94"/>
    </row>
    <row r="1497" spans="1:7" x14ac:dyDescent="0.25">
      <c r="A1497" s="130"/>
      <c r="B1497" s="95"/>
      <c r="C1497" s="94"/>
      <c r="D1497" s="94"/>
      <c r="E1497" s="94"/>
      <c r="F1497" s="94"/>
      <c r="G1497" s="94"/>
    </row>
    <row r="1498" spans="1:7" x14ac:dyDescent="0.25">
      <c r="A1498" s="130"/>
      <c r="B1498" s="95"/>
      <c r="C1498" s="94"/>
      <c r="D1498" s="94"/>
      <c r="E1498" s="94"/>
      <c r="F1498" s="94"/>
      <c r="G1498" s="94"/>
    </row>
    <row r="1499" spans="1:7" x14ac:dyDescent="0.25">
      <c r="A1499" s="130"/>
      <c r="B1499" s="95"/>
      <c r="C1499" s="94"/>
      <c r="D1499" s="94"/>
      <c r="E1499" s="94"/>
      <c r="F1499" s="94"/>
      <c r="G1499" s="94"/>
    </row>
    <row r="1500" spans="1:7" x14ac:dyDescent="0.25">
      <c r="A1500" s="130"/>
      <c r="B1500" s="95"/>
      <c r="C1500" s="94"/>
      <c r="D1500" s="94"/>
      <c r="E1500" s="94"/>
      <c r="F1500" s="94"/>
      <c r="G1500" s="94"/>
    </row>
    <row r="1501" spans="1:7" x14ac:dyDescent="0.25">
      <c r="A1501" s="130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0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1203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1187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1188</v>
      </c>
      <c r="B1521" s="125"/>
      <c r="C1521" s="132">
        <f>C1516-C1518</f>
        <v>0</v>
      </c>
      <c r="D1521" s="94"/>
      <c r="E1521" s="94"/>
      <c r="F1521" s="94"/>
      <c r="G1521" s="94"/>
    </row>
    <row r="1524" spans="1:7" x14ac:dyDescent="0.25">
      <c r="A1524" s="97" t="s">
        <v>1160</v>
      </c>
      <c r="B1524" s="97" t="s">
        <v>1161</v>
      </c>
      <c r="C1524" s="97" t="s">
        <v>27</v>
      </c>
      <c r="D1524" s="97" t="s">
        <v>1162</v>
      </c>
      <c r="E1524" s="97" t="s">
        <v>1163</v>
      </c>
      <c r="F1524" s="97" t="s">
        <v>2</v>
      </c>
      <c r="G1524" s="97" t="s">
        <v>172</v>
      </c>
    </row>
    <row r="1525" spans="1:7" x14ac:dyDescent="0.25">
      <c r="A1525" s="138"/>
      <c r="B1525" s="94"/>
      <c r="C1525" s="94"/>
      <c r="D1525" s="97"/>
      <c r="E1525" s="94"/>
      <c r="F1525" s="97"/>
      <c r="G1525" s="94"/>
    </row>
    <row r="1526" spans="1:7" x14ac:dyDescent="0.25">
      <c r="A1526" s="130"/>
      <c r="B1526" s="130"/>
      <c r="C1526" s="94">
        <v>0</v>
      </c>
      <c r="D1526" s="97"/>
      <c r="E1526" s="97"/>
      <c r="F1526" s="97"/>
      <c r="G1526" s="94"/>
    </row>
    <row r="1527" spans="1:7" x14ac:dyDescent="0.25">
      <c r="A1527" s="130"/>
      <c r="B1527" s="130"/>
      <c r="C1527" s="94">
        <v>0</v>
      </c>
      <c r="D1527" s="97"/>
      <c r="E1527" s="97"/>
      <c r="F1527" s="97"/>
      <c r="G1527" s="94"/>
    </row>
    <row r="1528" spans="1:7" x14ac:dyDescent="0.25">
      <c r="A1528" s="130"/>
      <c r="B1528" s="130"/>
      <c r="C1528" s="94">
        <v>0</v>
      </c>
      <c r="D1528" s="97"/>
      <c r="E1528" s="97"/>
      <c r="F1528" s="97"/>
      <c r="G1528" s="94"/>
    </row>
    <row r="1529" spans="1:7" x14ac:dyDescent="0.25">
      <c r="A1529" s="130"/>
      <c r="B1529" s="130"/>
      <c r="C1529" s="97">
        <v>0</v>
      </c>
      <c r="D1529" s="97"/>
      <c r="E1529" s="97"/>
      <c r="F1529" s="97"/>
      <c r="G1529" s="94"/>
    </row>
    <row r="1530" spans="1:7" x14ac:dyDescent="0.25">
      <c r="A1530" s="130"/>
      <c r="B1530" s="130"/>
      <c r="C1530" s="94">
        <v>0</v>
      </c>
      <c r="D1530" s="97"/>
      <c r="E1530" s="97"/>
      <c r="F1530" s="97"/>
      <c r="G1530" s="94"/>
    </row>
    <row r="1531" spans="1:7" x14ac:dyDescent="0.25">
      <c r="A1531" s="130"/>
      <c r="B1531" s="130"/>
      <c r="C1531" s="94">
        <v>0</v>
      </c>
      <c r="D1531" s="97"/>
      <c r="E1531" s="97"/>
      <c r="F1531" s="97"/>
      <c r="G1531" s="94"/>
    </row>
    <row r="1532" spans="1:7" x14ac:dyDescent="0.25">
      <c r="A1532" s="130"/>
      <c r="B1532" s="130"/>
      <c r="C1532" s="94">
        <v>0</v>
      </c>
      <c r="D1532" s="97"/>
      <c r="E1532" s="97"/>
      <c r="F1532" s="97"/>
      <c r="G1532" s="94"/>
    </row>
    <row r="1533" spans="1:7" x14ac:dyDescent="0.25">
      <c r="A1533" s="130"/>
      <c r="B1533" s="130"/>
      <c r="C1533" s="94">
        <v>0</v>
      </c>
      <c r="D1533" s="97"/>
      <c r="E1533" s="97"/>
      <c r="F1533" s="97"/>
      <c r="G1533" s="94"/>
    </row>
    <row r="1534" spans="1:7" x14ac:dyDescent="0.25">
      <c r="A1534" s="130"/>
      <c r="B1534" s="130"/>
      <c r="C1534" s="94">
        <v>0</v>
      </c>
      <c r="D1534" s="97"/>
      <c r="E1534" s="97"/>
      <c r="F1534" s="97"/>
      <c r="G1534" s="94"/>
    </row>
    <row r="1535" spans="1:7" x14ac:dyDescent="0.25">
      <c r="A1535" s="130"/>
      <c r="B1535" s="130"/>
      <c r="C1535" s="94">
        <v>0</v>
      </c>
      <c r="D1535" s="97"/>
      <c r="E1535" s="97"/>
      <c r="F1535" s="97"/>
      <c r="G1535" s="94"/>
    </row>
    <row r="1536" spans="1:7" x14ac:dyDescent="0.25">
      <c r="A1536" s="130"/>
      <c r="B1536" s="130"/>
      <c r="C1536" s="94">
        <v>0</v>
      </c>
      <c r="D1536" s="97"/>
      <c r="E1536" s="97"/>
      <c r="F1536" s="97"/>
      <c r="G1536" s="94"/>
    </row>
    <row r="1537" spans="1:7" x14ac:dyDescent="0.25">
      <c r="A1537" s="130"/>
      <c r="B1537" s="130"/>
      <c r="C1537" s="94">
        <v>0</v>
      </c>
      <c r="D1537" s="97"/>
      <c r="E1537" s="97"/>
      <c r="F1537" s="97"/>
      <c r="G1537" s="94"/>
    </row>
    <row r="1538" spans="1:7" x14ac:dyDescent="0.25">
      <c r="A1538" s="130"/>
      <c r="B1538" s="130"/>
      <c r="C1538" s="97">
        <v>0</v>
      </c>
      <c r="D1538" s="97"/>
      <c r="E1538" s="97"/>
      <c r="F1538" s="97"/>
      <c r="G1538" s="94"/>
    </row>
    <row r="1539" spans="1:7" x14ac:dyDescent="0.25">
      <c r="A1539" s="130"/>
      <c r="B1539" s="130"/>
      <c r="C1539" s="94">
        <v>0</v>
      </c>
      <c r="D1539" s="97"/>
      <c r="E1539" s="97"/>
      <c r="F1539" s="97"/>
      <c r="G1539" s="94"/>
    </row>
    <row r="1540" spans="1:7" x14ac:dyDescent="0.25">
      <c r="A1540" s="130"/>
      <c r="B1540" s="130"/>
      <c r="C1540" s="94">
        <v>0</v>
      </c>
      <c r="D1540" s="97"/>
      <c r="E1540" s="97"/>
      <c r="F1540" s="97"/>
      <c r="G1540" s="94"/>
    </row>
    <row r="1541" spans="1:7" x14ac:dyDescent="0.25">
      <c r="A1541" s="130"/>
      <c r="B1541" s="130"/>
      <c r="C1541" s="94">
        <v>0</v>
      </c>
      <c r="D1541" s="97"/>
      <c r="E1541" s="97"/>
      <c r="F1541" s="97"/>
      <c r="G1541" s="94"/>
    </row>
    <row r="1542" spans="1:7" x14ac:dyDescent="0.25">
      <c r="A1542" s="130"/>
      <c r="B1542" s="130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0"/>
      <c r="B1544" s="95"/>
      <c r="C1544" s="94"/>
      <c r="D1544" s="94"/>
      <c r="E1544" s="94"/>
      <c r="F1544" s="94"/>
      <c r="G1544" s="94"/>
    </row>
    <row r="1545" spans="1:7" x14ac:dyDescent="0.25">
      <c r="A1545" s="130"/>
      <c r="B1545" s="95"/>
      <c r="C1545" s="94"/>
      <c r="D1545" s="94"/>
      <c r="E1545" s="94"/>
      <c r="F1545" s="94"/>
      <c r="G1545" s="94"/>
    </row>
    <row r="1546" spans="1:7" x14ac:dyDescent="0.25">
      <c r="A1546" s="130"/>
      <c r="B1546" s="95"/>
      <c r="C1546" s="94"/>
      <c r="D1546" s="94"/>
      <c r="E1546" s="94"/>
      <c r="F1546" s="94"/>
      <c r="G1546" s="94"/>
    </row>
    <row r="1547" spans="1:7" x14ac:dyDescent="0.25">
      <c r="A1547" s="130"/>
      <c r="B1547" s="95"/>
      <c r="C1547" s="94"/>
      <c r="D1547" s="94"/>
      <c r="E1547" s="94"/>
      <c r="F1547" s="94"/>
      <c r="G1547" s="94"/>
    </row>
    <row r="1548" spans="1:7" x14ac:dyDescent="0.25">
      <c r="A1548" s="130"/>
      <c r="B1548" s="95"/>
      <c r="C1548" s="94"/>
      <c r="D1548" s="94"/>
      <c r="E1548" s="94"/>
      <c r="F1548" s="94"/>
      <c r="G1548" s="94"/>
    </row>
    <row r="1549" spans="1:7" x14ac:dyDescent="0.25">
      <c r="A1549" s="130"/>
      <c r="B1549" s="95"/>
      <c r="C1549" s="94"/>
      <c r="D1549" s="94"/>
      <c r="E1549" s="94"/>
      <c r="F1549" s="94"/>
      <c r="G1549" s="94"/>
    </row>
    <row r="1550" spans="1:7" x14ac:dyDescent="0.25">
      <c r="A1550" s="130"/>
      <c r="B1550" s="95"/>
      <c r="C1550" s="94"/>
      <c r="D1550" s="94"/>
      <c r="E1550" s="94"/>
      <c r="F1550" s="94"/>
      <c r="G1550" s="94"/>
    </row>
    <row r="1551" spans="1:7" x14ac:dyDescent="0.25">
      <c r="A1551" s="130"/>
      <c r="B1551" s="95"/>
      <c r="C1551" s="94"/>
      <c r="D1551" s="94"/>
      <c r="E1551" s="94"/>
      <c r="F1551" s="94"/>
      <c r="G1551" s="94"/>
    </row>
    <row r="1552" spans="1:7" x14ac:dyDescent="0.25">
      <c r="A1552" s="130"/>
      <c r="B1552" s="95"/>
      <c r="C1552" s="94"/>
      <c r="D1552" s="94"/>
      <c r="E1552" s="94"/>
      <c r="F1552" s="94"/>
      <c r="G1552" s="94"/>
    </row>
    <row r="1553" spans="1:7" x14ac:dyDescent="0.25">
      <c r="A1553" s="130"/>
      <c r="B1553" s="95"/>
      <c r="C1553" s="94"/>
      <c r="D1553" s="94"/>
      <c r="E1553" s="94"/>
      <c r="F1553" s="94"/>
      <c r="G1553" s="94"/>
    </row>
    <row r="1554" spans="1:7" x14ac:dyDescent="0.25">
      <c r="A1554" s="130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0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1203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1187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1188</v>
      </c>
      <c r="B1574" s="125"/>
      <c r="C1574" s="132">
        <f>C1569-C1571</f>
        <v>0</v>
      </c>
      <c r="D1574" s="94"/>
      <c r="E1574" s="94"/>
      <c r="F1574" s="94"/>
      <c r="G1574" s="94"/>
    </row>
    <row r="1575" spans="1:7" x14ac:dyDescent="0.25">
      <c r="B1575" t="s">
        <v>436</v>
      </c>
    </row>
    <row r="1577" spans="1:7" x14ac:dyDescent="0.25">
      <c r="A1577" s="97" t="s">
        <v>1160</v>
      </c>
      <c r="B1577" s="97" t="s">
        <v>1161</v>
      </c>
      <c r="C1577" s="97" t="s">
        <v>27</v>
      </c>
      <c r="D1577" s="97" t="s">
        <v>1162</v>
      </c>
      <c r="E1577" s="97" t="s">
        <v>1163</v>
      </c>
      <c r="F1577" s="97" t="s">
        <v>2</v>
      </c>
      <c r="G1577" s="97" t="s">
        <v>172</v>
      </c>
    </row>
    <row r="1578" spans="1:7" x14ac:dyDescent="0.25">
      <c r="A1578" s="138"/>
      <c r="B1578" s="94"/>
      <c r="C1578" s="94"/>
      <c r="D1578" s="97"/>
      <c r="E1578" s="94"/>
      <c r="F1578" s="97"/>
      <c r="G1578" s="94"/>
    </row>
    <row r="1579" spans="1:7" x14ac:dyDescent="0.25">
      <c r="A1579" s="130"/>
      <c r="B1579" s="130"/>
      <c r="C1579" s="94">
        <v>0</v>
      </c>
      <c r="D1579" s="97"/>
      <c r="E1579" s="97"/>
      <c r="F1579" s="97"/>
      <c r="G1579" s="94"/>
    </row>
    <row r="1580" spans="1:7" x14ac:dyDescent="0.25">
      <c r="A1580" s="130"/>
      <c r="B1580" s="130"/>
      <c r="C1580" s="94">
        <v>0</v>
      </c>
      <c r="D1580" s="97"/>
      <c r="E1580" s="97"/>
      <c r="F1580" s="97"/>
      <c r="G1580" s="94"/>
    </row>
    <row r="1581" spans="1:7" x14ac:dyDescent="0.25">
      <c r="A1581" s="130"/>
      <c r="B1581" s="130"/>
      <c r="C1581" s="94">
        <v>0</v>
      </c>
      <c r="D1581" s="97"/>
      <c r="E1581" s="97"/>
      <c r="F1581" s="97"/>
      <c r="G1581" s="94"/>
    </row>
    <row r="1582" spans="1:7" x14ac:dyDescent="0.25">
      <c r="A1582" s="130"/>
      <c r="B1582" s="130"/>
      <c r="C1582" s="97">
        <v>0</v>
      </c>
      <c r="D1582" s="97"/>
      <c r="E1582" s="97"/>
      <c r="F1582" s="97"/>
      <c r="G1582" s="94"/>
    </row>
    <row r="1583" spans="1:7" x14ac:dyDescent="0.25">
      <c r="A1583" s="130"/>
      <c r="B1583" s="130"/>
      <c r="C1583" s="94">
        <v>0</v>
      </c>
      <c r="D1583" s="97"/>
      <c r="E1583" s="97"/>
      <c r="F1583" s="97"/>
      <c r="G1583" s="94"/>
    </row>
    <row r="1584" spans="1:7" x14ac:dyDescent="0.25">
      <c r="A1584" s="130"/>
      <c r="B1584" s="130"/>
      <c r="C1584" s="94">
        <v>0</v>
      </c>
      <c r="D1584" s="97"/>
      <c r="E1584" s="97"/>
      <c r="F1584" s="97"/>
      <c r="G1584" s="94"/>
    </row>
    <row r="1585" spans="1:7" x14ac:dyDescent="0.25">
      <c r="A1585" s="130"/>
      <c r="B1585" s="130"/>
      <c r="C1585" s="94">
        <v>0</v>
      </c>
      <c r="D1585" s="97"/>
      <c r="E1585" s="97"/>
      <c r="F1585" s="97"/>
      <c r="G1585" s="94"/>
    </row>
    <row r="1586" spans="1:7" x14ac:dyDescent="0.25">
      <c r="A1586" s="130"/>
      <c r="B1586" s="130"/>
      <c r="C1586" s="94">
        <v>0</v>
      </c>
      <c r="D1586" s="97"/>
      <c r="E1586" s="97"/>
      <c r="F1586" s="97"/>
      <c r="G1586" s="94"/>
    </row>
    <row r="1587" spans="1:7" x14ac:dyDescent="0.25">
      <c r="A1587" s="130"/>
      <c r="B1587" s="130"/>
      <c r="C1587" s="94">
        <v>0</v>
      </c>
      <c r="D1587" s="97"/>
      <c r="E1587" s="97"/>
      <c r="F1587" s="97"/>
      <c r="G1587" s="94"/>
    </row>
    <row r="1588" spans="1:7" x14ac:dyDescent="0.25">
      <c r="A1588" s="130"/>
      <c r="B1588" s="130"/>
      <c r="C1588" s="94">
        <v>0</v>
      </c>
      <c r="D1588" s="97"/>
      <c r="E1588" s="97"/>
      <c r="F1588" s="97"/>
      <c r="G1588" s="94"/>
    </row>
    <row r="1589" spans="1:7" x14ac:dyDescent="0.25">
      <c r="A1589" s="130"/>
      <c r="B1589" s="130"/>
      <c r="C1589" s="94">
        <v>0</v>
      </c>
      <c r="D1589" s="97"/>
      <c r="E1589" s="97"/>
      <c r="F1589" s="97"/>
      <c r="G1589" s="94"/>
    </row>
    <row r="1590" spans="1:7" x14ac:dyDescent="0.25">
      <c r="A1590" s="130"/>
      <c r="B1590" s="130"/>
      <c r="C1590" s="94">
        <v>0</v>
      </c>
      <c r="D1590" s="97"/>
      <c r="E1590" s="97"/>
      <c r="F1590" s="97"/>
      <c r="G1590" s="94"/>
    </row>
    <row r="1591" spans="1:7" x14ac:dyDescent="0.25">
      <c r="A1591" s="130"/>
      <c r="B1591" s="130"/>
      <c r="C1591" s="97">
        <v>0</v>
      </c>
      <c r="D1591" s="97"/>
      <c r="E1591" s="97"/>
      <c r="F1591" s="97"/>
      <c r="G1591" s="94"/>
    </row>
    <row r="1592" spans="1:7" x14ac:dyDescent="0.25">
      <c r="A1592" s="130"/>
      <c r="B1592" s="130"/>
      <c r="C1592" s="94">
        <v>0</v>
      </c>
      <c r="D1592" s="97"/>
      <c r="E1592" s="97"/>
      <c r="F1592" s="97"/>
      <c r="G1592" s="94"/>
    </row>
    <row r="1593" spans="1:7" x14ac:dyDescent="0.25">
      <c r="A1593" s="130"/>
      <c r="B1593" s="130"/>
      <c r="C1593" s="94">
        <v>0</v>
      </c>
      <c r="D1593" s="97"/>
      <c r="E1593" s="97"/>
      <c r="F1593" s="97"/>
      <c r="G1593" s="94"/>
    </row>
    <row r="1594" spans="1:7" x14ac:dyDescent="0.25">
      <c r="A1594" s="130"/>
      <c r="B1594" s="130"/>
      <c r="C1594" s="94">
        <v>0</v>
      </c>
      <c r="D1594" s="97"/>
      <c r="E1594" s="97"/>
      <c r="F1594" s="97"/>
      <c r="G1594" s="94"/>
    </row>
    <row r="1595" spans="1:7" x14ac:dyDescent="0.25">
      <c r="A1595" s="130"/>
      <c r="B1595" s="130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0"/>
      <c r="B1597" s="95"/>
      <c r="C1597" s="94"/>
      <c r="D1597" s="94"/>
      <c r="E1597" s="94"/>
      <c r="F1597" s="94"/>
      <c r="G1597" s="94"/>
    </row>
    <row r="1598" spans="1:7" x14ac:dyDescent="0.25">
      <c r="A1598" s="130"/>
      <c r="B1598" s="95"/>
      <c r="C1598" s="94"/>
      <c r="D1598" s="94"/>
      <c r="E1598" s="94"/>
      <c r="F1598" s="94"/>
      <c r="G1598" s="94"/>
    </row>
    <row r="1599" spans="1:7" x14ac:dyDescent="0.25">
      <c r="A1599" s="130"/>
      <c r="B1599" s="95"/>
      <c r="C1599" s="94"/>
      <c r="D1599" s="94"/>
      <c r="E1599" s="94"/>
      <c r="F1599" s="94"/>
      <c r="G1599" s="94"/>
    </row>
    <row r="1600" spans="1:7" x14ac:dyDescent="0.25">
      <c r="A1600" s="130"/>
      <c r="B1600" s="95"/>
      <c r="C1600" s="94"/>
      <c r="D1600" s="94"/>
      <c r="E1600" s="94"/>
      <c r="F1600" s="94"/>
      <c r="G1600" s="94"/>
    </row>
    <row r="1601" spans="1:7" x14ac:dyDescent="0.25">
      <c r="A1601" s="130"/>
      <c r="B1601" s="95"/>
      <c r="C1601" s="94"/>
      <c r="D1601" s="94"/>
      <c r="E1601" s="94"/>
      <c r="F1601" s="94"/>
      <c r="G1601" s="94"/>
    </row>
    <row r="1602" spans="1:7" x14ac:dyDescent="0.25">
      <c r="A1602" s="130"/>
      <c r="B1602" s="95"/>
      <c r="C1602" s="94"/>
      <c r="D1602" s="94"/>
      <c r="E1602" s="94"/>
      <c r="F1602" s="94"/>
      <c r="G1602" s="94"/>
    </row>
    <row r="1603" spans="1:7" x14ac:dyDescent="0.25">
      <c r="A1603" s="130"/>
      <c r="B1603" s="95"/>
      <c r="C1603" s="94"/>
      <c r="D1603" s="94"/>
      <c r="E1603" s="94"/>
      <c r="F1603" s="94"/>
      <c r="G1603" s="94"/>
    </row>
    <row r="1604" spans="1:7" x14ac:dyDescent="0.25">
      <c r="A1604" s="130"/>
      <c r="B1604" s="95"/>
      <c r="C1604" s="94"/>
      <c r="D1604" s="94"/>
      <c r="E1604" s="94"/>
      <c r="F1604" s="94"/>
      <c r="G1604" s="94"/>
    </row>
    <row r="1605" spans="1:7" x14ac:dyDescent="0.25">
      <c r="A1605" s="130"/>
      <c r="B1605" s="95"/>
      <c r="C1605" s="94"/>
      <c r="D1605" s="94"/>
      <c r="E1605" s="94"/>
      <c r="F1605" s="94"/>
      <c r="G1605" s="94"/>
    </row>
    <row r="1606" spans="1:7" x14ac:dyDescent="0.25">
      <c r="A1606" s="130"/>
      <c r="B1606" s="95"/>
      <c r="C1606" s="94"/>
      <c r="D1606" s="94"/>
      <c r="E1606" s="94"/>
      <c r="F1606" s="94"/>
      <c r="G1606" s="94"/>
    </row>
    <row r="1607" spans="1:7" x14ac:dyDescent="0.25">
      <c r="A1607" s="130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0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1203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1187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1188</v>
      </c>
      <c r="B1627" s="125"/>
      <c r="C1627" s="132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1466</v>
      </c>
      <c r="D1" s="94" t="s">
        <v>530</v>
      </c>
      <c r="E1" s="94" t="s">
        <v>172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1466</v>
      </c>
      <c r="D53" s="94" t="s">
        <v>530</v>
      </c>
      <c r="E53" s="94" t="s">
        <v>172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1466</v>
      </c>
      <c r="D105" s="94" t="s">
        <v>530</v>
      </c>
      <c r="E105" s="94" t="s">
        <v>172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1467</v>
      </c>
      <c r="E107" s="94" t="s">
        <v>1468</v>
      </c>
    </row>
    <row r="108" spans="1:5" x14ac:dyDescent="0.25">
      <c r="A108" s="94"/>
      <c r="B108" s="98">
        <v>507.5</v>
      </c>
      <c r="C108" s="98">
        <v>180022781</v>
      </c>
      <c r="D108" s="94" t="s">
        <v>1469</v>
      </c>
      <c r="E108" s="94" t="s">
        <v>1468</v>
      </c>
    </row>
    <row r="109" spans="1:5" x14ac:dyDescent="0.25">
      <c r="A109" s="94"/>
      <c r="B109" s="98">
        <v>450.5</v>
      </c>
      <c r="C109" s="98"/>
      <c r="D109" s="94" t="s">
        <v>1470</v>
      </c>
      <c r="E109" s="94" t="s">
        <v>1471</v>
      </c>
    </row>
    <row r="110" spans="1:5" x14ac:dyDescent="0.25">
      <c r="A110" s="94"/>
      <c r="B110" s="98">
        <v>961</v>
      </c>
      <c r="C110" s="98"/>
      <c r="D110" s="94" t="s">
        <v>1472</v>
      </c>
      <c r="E110" s="94" t="s">
        <v>1473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1474</v>
      </c>
      <c r="E114" s="94"/>
    </row>
    <row r="115" spans="1:5" x14ac:dyDescent="0.25">
      <c r="A115" s="94"/>
      <c r="B115" s="98">
        <v>694</v>
      </c>
      <c r="C115" s="98"/>
      <c r="D115" s="97" t="s">
        <v>1475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1466</v>
      </c>
      <c r="D157" s="94" t="s">
        <v>530</v>
      </c>
      <c r="E157" s="94" t="s">
        <v>172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1476</v>
      </c>
    </row>
    <row r="160" spans="1:5" x14ac:dyDescent="0.25">
      <c r="A160" s="94"/>
      <c r="B160" s="98">
        <v>183</v>
      </c>
      <c r="C160" s="98"/>
      <c r="D160" s="94" t="s">
        <v>1477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1478</v>
      </c>
      <c r="E163" s="97" t="s">
        <v>1479</v>
      </c>
    </row>
    <row r="164" spans="1:5" x14ac:dyDescent="0.25">
      <c r="A164" s="94"/>
      <c r="B164" s="98">
        <v>679</v>
      </c>
      <c r="C164" s="98"/>
      <c r="D164" s="97" t="s">
        <v>1480</v>
      </c>
      <c r="E164" s="97" t="s">
        <v>1479</v>
      </c>
    </row>
    <row r="165" spans="1:5" x14ac:dyDescent="0.25">
      <c r="A165" s="94"/>
      <c r="B165" s="98">
        <v>290</v>
      </c>
      <c r="C165" s="98"/>
      <c r="D165" s="97" t="s">
        <v>1481</v>
      </c>
      <c r="E165" s="97" t="s">
        <v>1479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1482</v>
      </c>
    </row>
    <row r="169" spans="1:5" x14ac:dyDescent="0.25">
      <c r="A169" s="94"/>
      <c r="B169" s="98">
        <v>420.68</v>
      </c>
      <c r="C169" s="98"/>
      <c r="D169" s="97" t="s">
        <v>1483</v>
      </c>
      <c r="E169" s="97" t="s">
        <v>1484</v>
      </c>
    </row>
    <row r="170" spans="1:5" x14ac:dyDescent="0.25">
      <c r="A170" s="94"/>
      <c r="B170" s="98">
        <v>131.5</v>
      </c>
      <c r="C170" s="98"/>
      <c r="D170" s="97" t="s">
        <v>1485</v>
      </c>
      <c r="E170" s="97" t="s">
        <v>1486</v>
      </c>
    </row>
    <row r="171" spans="1:5" x14ac:dyDescent="0.25">
      <c r="A171" s="94"/>
      <c r="B171" s="98">
        <v>1617</v>
      </c>
      <c r="C171" s="98"/>
      <c r="D171" s="94"/>
      <c r="E171" s="97" t="s">
        <v>1487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1466</v>
      </c>
      <c r="D209" s="94" t="s">
        <v>530</v>
      </c>
      <c r="E209" s="94" t="s">
        <v>172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1466</v>
      </c>
      <c r="D261" s="94" t="s">
        <v>530</v>
      </c>
      <c r="E261" s="94" t="s">
        <v>172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1466</v>
      </c>
      <c r="D313" s="94" t="s">
        <v>530</v>
      </c>
      <c r="E313" s="94" t="s">
        <v>172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1488</v>
      </c>
      <c r="E315" s="94"/>
    </row>
    <row r="316" spans="1:5" x14ac:dyDescent="0.25">
      <c r="A316" s="94"/>
      <c r="B316" s="98">
        <v>218</v>
      </c>
      <c r="C316" s="98"/>
      <c r="D316" s="94" t="s">
        <v>1489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1466</v>
      </c>
      <c r="D365" s="94" t="s">
        <v>530</v>
      </c>
      <c r="E365" s="94" t="s">
        <v>172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1466</v>
      </c>
      <c r="D417" s="94" t="s">
        <v>530</v>
      </c>
      <c r="E417" s="94" t="s">
        <v>172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1490</v>
      </c>
    </row>
    <row r="4" spans="1:11" x14ac:dyDescent="0.25">
      <c r="A4" s="94" t="s">
        <v>173</v>
      </c>
      <c r="B4" s="94" t="s">
        <v>1491</v>
      </c>
      <c r="C4" s="94" t="s">
        <v>1492</v>
      </c>
      <c r="D4" s="94" t="s">
        <v>1493</v>
      </c>
      <c r="E4" s="94" t="s">
        <v>27</v>
      </c>
      <c r="F4" s="94" t="s">
        <v>1494</v>
      </c>
      <c r="G4" s="94" t="s">
        <v>1495</v>
      </c>
      <c r="H4" s="94"/>
      <c r="I4" s="94" t="s">
        <v>1496</v>
      </c>
      <c r="J4" s="94"/>
      <c r="K4" s="94" t="s">
        <v>172</v>
      </c>
    </row>
    <row r="5" spans="1:11" x14ac:dyDescent="0.25">
      <c r="A5" s="94"/>
      <c r="B5" s="94" t="s">
        <v>1497</v>
      </c>
      <c r="C5" s="94"/>
      <c r="D5" s="94" t="s">
        <v>1498</v>
      </c>
      <c r="E5" s="94">
        <v>364.39</v>
      </c>
      <c r="F5" s="94" t="s">
        <v>389</v>
      </c>
      <c r="G5" s="95">
        <v>45187</v>
      </c>
      <c r="H5" s="95"/>
      <c r="I5" s="94" t="s">
        <v>1499</v>
      </c>
      <c r="J5" s="94"/>
      <c r="K5" s="94" t="s">
        <v>1500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1501</v>
      </c>
    </row>
    <row r="37" spans="1:12" x14ac:dyDescent="0.25">
      <c r="A37" s="94" t="s">
        <v>173</v>
      </c>
      <c r="B37" s="94" t="s">
        <v>1491</v>
      </c>
      <c r="C37" s="94" t="s">
        <v>1492</v>
      </c>
      <c r="D37" s="94" t="s">
        <v>1493</v>
      </c>
      <c r="E37" s="94" t="s">
        <v>27</v>
      </c>
      <c r="F37" s="94" t="s">
        <v>1494</v>
      </c>
      <c r="G37" s="94" t="s">
        <v>1502</v>
      </c>
      <c r="H37" s="94" t="s">
        <v>1503</v>
      </c>
      <c r="I37" s="94" t="s">
        <v>1496</v>
      </c>
      <c r="J37" s="94"/>
      <c r="K37" s="94" t="s">
        <v>172</v>
      </c>
      <c r="L37" s="94" t="s">
        <v>1504</v>
      </c>
    </row>
    <row r="38" spans="1:12" x14ac:dyDescent="0.25">
      <c r="A38" s="97" t="s">
        <v>284</v>
      </c>
      <c r="B38" s="94" t="s">
        <v>1505</v>
      </c>
      <c r="C38" s="94">
        <v>110747433</v>
      </c>
      <c r="D38" s="94" t="s">
        <v>983</v>
      </c>
      <c r="E38" s="94">
        <v>166</v>
      </c>
      <c r="F38" s="94" t="s">
        <v>126</v>
      </c>
      <c r="G38" s="95">
        <v>45202</v>
      </c>
      <c r="H38" s="95"/>
      <c r="I38" s="94" t="s">
        <v>1499</v>
      </c>
      <c r="J38" s="94"/>
      <c r="K38" s="94" t="s">
        <v>1506</v>
      </c>
      <c r="L38" s="94" t="s">
        <v>1507</v>
      </c>
    </row>
    <row r="39" spans="1:12" x14ac:dyDescent="0.25">
      <c r="A39" s="97" t="s">
        <v>284</v>
      </c>
      <c r="B39" s="94" t="s">
        <v>1505</v>
      </c>
      <c r="C39" s="94"/>
      <c r="D39" s="94" t="s">
        <v>1508</v>
      </c>
      <c r="E39" s="94">
        <v>276</v>
      </c>
      <c r="F39" s="94" t="s">
        <v>126</v>
      </c>
      <c r="G39" s="95">
        <v>45209</v>
      </c>
      <c r="H39" s="95"/>
      <c r="I39" s="94" t="s">
        <v>1499</v>
      </c>
      <c r="J39" s="94"/>
      <c r="K39" s="94" t="s">
        <v>1509</v>
      </c>
      <c r="L39" s="94" t="s">
        <v>1510</v>
      </c>
    </row>
    <row r="40" spans="1:12" x14ac:dyDescent="0.25">
      <c r="A40" s="97" t="s">
        <v>284</v>
      </c>
      <c r="B40" s="94" t="s">
        <v>1505</v>
      </c>
      <c r="C40" s="94"/>
      <c r="D40" s="94" t="s">
        <v>1511</v>
      </c>
      <c r="E40" s="94">
        <v>276</v>
      </c>
      <c r="F40" s="94" t="s">
        <v>126</v>
      </c>
      <c r="G40" s="95">
        <v>45209</v>
      </c>
      <c r="H40" s="95"/>
      <c r="I40" s="94" t="s">
        <v>1499</v>
      </c>
      <c r="J40" s="94"/>
      <c r="K40" s="94"/>
      <c r="L40" s="94" t="s">
        <v>1510</v>
      </c>
    </row>
    <row r="41" spans="1:12" x14ac:dyDescent="0.25">
      <c r="A41" s="97" t="s">
        <v>284</v>
      </c>
      <c r="B41" s="94" t="s">
        <v>1479</v>
      </c>
      <c r="C41" s="94"/>
      <c r="D41" s="94" t="s">
        <v>1512</v>
      </c>
      <c r="E41" s="94">
        <v>51.38</v>
      </c>
      <c r="F41" s="94" t="s">
        <v>126</v>
      </c>
      <c r="G41" s="95">
        <v>45208</v>
      </c>
      <c r="H41" s="95"/>
      <c r="I41" s="94" t="s">
        <v>1499</v>
      </c>
      <c r="J41" s="94"/>
      <c r="K41" s="94"/>
      <c r="L41" s="94"/>
    </row>
    <row r="42" spans="1:12" x14ac:dyDescent="0.25">
      <c r="A42" s="97" t="s">
        <v>284</v>
      </c>
      <c r="B42" s="94" t="s">
        <v>1479</v>
      </c>
      <c r="C42" s="94"/>
      <c r="D42" s="94" t="s">
        <v>1513</v>
      </c>
      <c r="E42" s="94">
        <v>114.5</v>
      </c>
      <c r="F42" s="94" t="s">
        <v>126</v>
      </c>
      <c r="G42" s="95">
        <v>45205</v>
      </c>
      <c r="H42" s="95"/>
      <c r="I42" s="94" t="s">
        <v>1514</v>
      </c>
      <c r="J42" s="94"/>
      <c r="K42" s="94" t="s">
        <v>1515</v>
      </c>
      <c r="L42" s="94"/>
    </row>
    <row r="43" spans="1:12" x14ac:dyDescent="0.25">
      <c r="A43" s="97" t="s">
        <v>284</v>
      </c>
      <c r="B43" s="94" t="s">
        <v>1479</v>
      </c>
      <c r="C43" s="94"/>
      <c r="D43" s="94" t="s">
        <v>1516</v>
      </c>
      <c r="E43" s="94">
        <v>144</v>
      </c>
      <c r="F43" s="94" t="s">
        <v>126</v>
      </c>
      <c r="G43" s="95">
        <v>45209</v>
      </c>
      <c r="H43" s="95"/>
      <c r="I43" s="94" t="s">
        <v>1514</v>
      </c>
      <c r="J43" s="94"/>
      <c r="K43" s="94" t="s">
        <v>1517</v>
      </c>
      <c r="L43" s="94"/>
    </row>
    <row r="44" spans="1:12" x14ac:dyDescent="0.25">
      <c r="A44" s="97" t="s">
        <v>284</v>
      </c>
      <c r="B44" s="94" t="s">
        <v>1505</v>
      </c>
      <c r="C44" s="94"/>
      <c r="D44" s="94" t="s">
        <v>1518</v>
      </c>
      <c r="E44" s="94">
        <v>970</v>
      </c>
      <c r="F44" s="94" t="s">
        <v>126</v>
      </c>
      <c r="G44" s="95">
        <v>45216</v>
      </c>
      <c r="H44" s="95"/>
      <c r="I44" s="94" t="s">
        <v>1499</v>
      </c>
      <c r="J44" s="94"/>
      <c r="K44" s="94" t="s">
        <v>1519</v>
      </c>
      <c r="L44" s="94" t="s">
        <v>1520</v>
      </c>
    </row>
    <row r="45" spans="1:12" x14ac:dyDescent="0.25">
      <c r="A45" s="97" t="s">
        <v>284</v>
      </c>
      <c r="B45" s="94" t="s">
        <v>1521</v>
      </c>
      <c r="C45" s="94"/>
      <c r="D45" s="94" t="s">
        <v>1522</v>
      </c>
      <c r="E45" s="94">
        <v>264.56</v>
      </c>
      <c r="F45" s="94" t="s">
        <v>126</v>
      </c>
      <c r="G45" s="95">
        <v>45219</v>
      </c>
      <c r="H45" s="95"/>
      <c r="I45" s="94" t="s">
        <v>1499</v>
      </c>
      <c r="J45" s="94"/>
      <c r="K45" s="94"/>
      <c r="L45" s="94"/>
    </row>
    <row r="46" spans="1:12" x14ac:dyDescent="0.25">
      <c r="A46" s="97" t="s">
        <v>284</v>
      </c>
      <c r="B46" s="97" t="s">
        <v>1479</v>
      </c>
      <c r="C46" s="94"/>
      <c r="D46" s="97" t="s">
        <v>1523</v>
      </c>
      <c r="E46" s="94">
        <v>60</v>
      </c>
      <c r="F46" s="97" t="s">
        <v>126</v>
      </c>
      <c r="G46" s="95">
        <v>45223</v>
      </c>
      <c r="H46" s="95"/>
      <c r="I46" s="97" t="s">
        <v>1499</v>
      </c>
      <c r="J46" s="97"/>
      <c r="K46" s="94"/>
      <c r="L46" s="94"/>
    </row>
    <row r="47" spans="1:12" x14ac:dyDescent="0.25">
      <c r="A47" s="97" t="s">
        <v>284</v>
      </c>
      <c r="B47" s="97" t="s">
        <v>1479</v>
      </c>
      <c r="C47" s="94"/>
      <c r="D47" s="97" t="s">
        <v>1524</v>
      </c>
      <c r="E47" s="94">
        <v>284.44</v>
      </c>
      <c r="F47" s="97" t="s">
        <v>126</v>
      </c>
      <c r="G47" s="95">
        <v>45223</v>
      </c>
      <c r="H47" s="95"/>
      <c r="I47" s="97" t="s">
        <v>1499</v>
      </c>
      <c r="J47" s="97"/>
      <c r="K47" s="97" t="s">
        <v>1525</v>
      </c>
      <c r="L47" s="94"/>
    </row>
    <row r="48" spans="1:12" x14ac:dyDescent="0.25">
      <c r="A48" s="97" t="s">
        <v>284</v>
      </c>
      <c r="B48" s="97" t="s">
        <v>1521</v>
      </c>
      <c r="C48" s="94"/>
      <c r="D48" s="97" t="s">
        <v>1526</v>
      </c>
      <c r="E48" s="94">
        <v>138.88999999999999</v>
      </c>
      <c r="F48" s="97" t="s">
        <v>126</v>
      </c>
      <c r="G48" s="95">
        <v>45226</v>
      </c>
      <c r="H48" s="95"/>
      <c r="I48" s="97" t="s">
        <v>1499</v>
      </c>
      <c r="J48" s="97"/>
      <c r="K48" s="94"/>
      <c r="L48" s="94"/>
    </row>
    <row r="49" spans="1:12" x14ac:dyDescent="0.25">
      <c r="A49" s="97" t="s">
        <v>284</v>
      </c>
      <c r="B49" s="97" t="s">
        <v>1521</v>
      </c>
      <c r="C49" s="94"/>
      <c r="D49" s="97" t="s">
        <v>723</v>
      </c>
      <c r="E49" s="94">
        <v>302.38</v>
      </c>
      <c r="F49" s="97" t="s">
        <v>126</v>
      </c>
      <c r="G49" s="95">
        <v>45226</v>
      </c>
      <c r="H49" s="95"/>
      <c r="I49" s="97" t="s">
        <v>1499</v>
      </c>
      <c r="J49" s="97"/>
      <c r="K49" s="94"/>
      <c r="L49" s="94"/>
    </row>
    <row r="50" spans="1:12" x14ac:dyDescent="0.25">
      <c r="A50" s="97" t="s">
        <v>284</v>
      </c>
      <c r="B50" s="97" t="s">
        <v>1521</v>
      </c>
      <c r="C50" s="94"/>
      <c r="D50" s="97" t="s">
        <v>1527</v>
      </c>
      <c r="E50" s="94">
        <v>181.43</v>
      </c>
      <c r="F50" s="97" t="s">
        <v>126</v>
      </c>
      <c r="G50" s="95">
        <v>45226</v>
      </c>
      <c r="H50" s="95"/>
      <c r="I50" s="97" t="s">
        <v>1499</v>
      </c>
      <c r="J50" s="97"/>
      <c r="K50" s="94"/>
      <c r="L50" s="94"/>
    </row>
    <row r="51" spans="1:12" x14ac:dyDescent="0.25">
      <c r="A51" s="97" t="s">
        <v>284</v>
      </c>
      <c r="B51" s="94" t="s">
        <v>1521</v>
      </c>
      <c r="C51" s="94"/>
      <c r="D51" s="94" t="s">
        <v>1528</v>
      </c>
      <c r="E51" s="94">
        <v>318</v>
      </c>
      <c r="F51" s="94" t="s">
        <v>126</v>
      </c>
      <c r="G51" s="95">
        <v>45229</v>
      </c>
      <c r="H51" s="94"/>
      <c r="I51" s="94" t="s">
        <v>1499</v>
      </c>
      <c r="J51" s="94"/>
      <c r="K51" s="94"/>
      <c r="L51" s="94"/>
    </row>
    <row r="52" spans="1:12" x14ac:dyDescent="0.25">
      <c r="A52" s="94" t="s">
        <v>284</v>
      </c>
      <c r="B52" s="94" t="s">
        <v>1521</v>
      </c>
      <c r="C52" s="94"/>
      <c r="D52" s="94" t="s">
        <v>1529</v>
      </c>
      <c r="E52" s="94">
        <v>182.45</v>
      </c>
      <c r="F52" s="94" t="s">
        <v>1530</v>
      </c>
      <c r="G52" s="95">
        <v>45230</v>
      </c>
      <c r="H52" s="94"/>
      <c r="I52" s="94" t="s">
        <v>1499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1531</v>
      </c>
      <c r="B55" s="94" t="s">
        <v>1505</v>
      </c>
      <c r="C55" s="94">
        <v>9017430</v>
      </c>
      <c r="D55" s="94" t="s">
        <v>1532</v>
      </c>
      <c r="E55" s="94">
        <v>1200</v>
      </c>
      <c r="F55" s="94" t="s">
        <v>126</v>
      </c>
      <c r="G55" s="95">
        <v>45211</v>
      </c>
      <c r="H55" s="95"/>
      <c r="I55" s="94" t="s">
        <v>1499</v>
      </c>
      <c r="J55" s="94" t="s">
        <v>1533</v>
      </c>
      <c r="K55" s="94" t="s">
        <v>1534</v>
      </c>
      <c r="L55" s="94"/>
    </row>
    <row r="56" spans="1:12" x14ac:dyDescent="0.25">
      <c r="A56" s="97" t="s">
        <v>1535</v>
      </c>
      <c r="B56" s="94" t="s">
        <v>1505</v>
      </c>
      <c r="C56" s="94">
        <v>110840672</v>
      </c>
      <c r="D56" s="94" t="s">
        <v>1536</v>
      </c>
      <c r="E56" s="94">
        <v>5000</v>
      </c>
      <c r="F56" s="94" t="s">
        <v>126</v>
      </c>
      <c r="G56" s="95">
        <v>45218</v>
      </c>
      <c r="H56" s="95"/>
      <c r="I56" s="94" t="s">
        <v>1499</v>
      </c>
      <c r="J56" s="94" t="s">
        <v>1537</v>
      </c>
      <c r="K56" s="94" t="s">
        <v>1535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1538</v>
      </c>
    </row>
    <row r="69" spans="1:12" x14ac:dyDescent="0.25">
      <c r="A69" s="94" t="s">
        <v>173</v>
      </c>
      <c r="B69" s="94" t="s">
        <v>1491</v>
      </c>
      <c r="C69" s="94" t="s">
        <v>1492</v>
      </c>
      <c r="D69" s="94" t="s">
        <v>1493</v>
      </c>
      <c r="E69" s="94" t="s">
        <v>27</v>
      </c>
      <c r="F69" s="94" t="s">
        <v>1494</v>
      </c>
      <c r="G69" s="94" t="s">
        <v>1502</v>
      </c>
      <c r="H69" s="94" t="s">
        <v>1503</v>
      </c>
      <c r="I69" s="94" t="s">
        <v>1496</v>
      </c>
      <c r="J69" s="94" t="s">
        <v>1539</v>
      </c>
      <c r="K69" s="94" t="s">
        <v>172</v>
      </c>
      <c r="L69" s="94" t="s">
        <v>1504</v>
      </c>
    </row>
    <row r="70" spans="1:12" ht="13.8" customHeight="1" x14ac:dyDescent="0.25">
      <c r="A70" s="97" t="s">
        <v>284</v>
      </c>
      <c r="B70" s="94" t="s">
        <v>1505</v>
      </c>
      <c r="C70" s="127">
        <v>110701964</v>
      </c>
      <c r="D70" s="128" t="s">
        <v>1540</v>
      </c>
      <c r="E70" s="94">
        <v>519</v>
      </c>
      <c r="F70" s="94" t="s">
        <v>126</v>
      </c>
      <c r="G70" s="95">
        <v>45232</v>
      </c>
      <c r="H70" s="95"/>
      <c r="I70" s="97" t="s">
        <v>1538</v>
      </c>
      <c r="J70" s="97" t="s">
        <v>446</v>
      </c>
      <c r="K70" s="97" t="s">
        <v>1541</v>
      </c>
      <c r="L70" s="97" t="s">
        <v>1542</v>
      </c>
    </row>
    <row r="71" spans="1:12" x14ac:dyDescent="0.25">
      <c r="A71" s="97" t="s">
        <v>284</v>
      </c>
      <c r="B71" s="94" t="s">
        <v>1505</v>
      </c>
      <c r="C71" s="94">
        <v>110701965</v>
      </c>
      <c r="D71" s="97" t="s">
        <v>1543</v>
      </c>
      <c r="E71" s="94">
        <v>397</v>
      </c>
      <c r="F71" s="94" t="s">
        <v>126</v>
      </c>
      <c r="G71" s="95">
        <v>45232</v>
      </c>
      <c r="H71" s="95"/>
      <c r="I71" s="97" t="s">
        <v>1538</v>
      </c>
      <c r="J71" s="97" t="s">
        <v>446</v>
      </c>
      <c r="K71" s="97" t="s">
        <v>1541</v>
      </c>
      <c r="L71" s="97" t="s">
        <v>1542</v>
      </c>
    </row>
    <row r="72" spans="1:12" x14ac:dyDescent="0.25">
      <c r="A72" s="97" t="s">
        <v>284</v>
      </c>
      <c r="B72" s="94" t="s">
        <v>1544</v>
      </c>
      <c r="C72" s="94">
        <v>9041617</v>
      </c>
      <c r="D72" s="94" t="s">
        <v>1545</v>
      </c>
      <c r="E72" s="94">
        <v>203.4</v>
      </c>
      <c r="F72" s="94" t="s">
        <v>126</v>
      </c>
      <c r="G72" s="95">
        <v>45236</v>
      </c>
      <c r="H72" s="95"/>
      <c r="I72" s="94" t="s">
        <v>1538</v>
      </c>
      <c r="J72" s="94" t="s">
        <v>446</v>
      </c>
      <c r="K72" s="94"/>
      <c r="L72" s="97"/>
    </row>
    <row r="73" spans="1:12" x14ac:dyDescent="0.25">
      <c r="A73" s="97" t="s">
        <v>284</v>
      </c>
      <c r="B73" s="94" t="s">
        <v>1521</v>
      </c>
      <c r="C73" s="94">
        <v>9042617</v>
      </c>
      <c r="D73" s="94" t="s">
        <v>1546</v>
      </c>
      <c r="E73" s="94">
        <v>486</v>
      </c>
      <c r="F73" s="94" t="s">
        <v>389</v>
      </c>
      <c r="G73" s="95">
        <v>45236</v>
      </c>
      <c r="H73" s="95"/>
      <c r="I73" s="94" t="s">
        <v>1538</v>
      </c>
      <c r="J73" s="94" t="s">
        <v>446</v>
      </c>
      <c r="K73" s="94"/>
      <c r="L73" s="94"/>
    </row>
    <row r="74" spans="1:12" x14ac:dyDescent="0.25">
      <c r="A74" s="97" t="s">
        <v>284</v>
      </c>
      <c r="B74" s="94" t="s">
        <v>1479</v>
      </c>
      <c r="C74" s="94">
        <v>1107502785</v>
      </c>
      <c r="D74" s="94" t="s">
        <v>1547</v>
      </c>
      <c r="E74" s="94">
        <v>146</v>
      </c>
      <c r="F74" s="94" t="s">
        <v>126</v>
      </c>
      <c r="G74" s="95">
        <v>45237</v>
      </c>
      <c r="H74" s="95">
        <v>45236</v>
      </c>
      <c r="I74" s="94" t="s">
        <v>1538</v>
      </c>
      <c r="J74" s="94" t="s">
        <v>446</v>
      </c>
      <c r="K74" s="94"/>
      <c r="L74" s="94"/>
    </row>
    <row r="75" spans="1:12" x14ac:dyDescent="0.25">
      <c r="A75" s="97" t="s">
        <v>284</v>
      </c>
      <c r="B75" s="94" t="s">
        <v>1476</v>
      </c>
      <c r="C75" s="94">
        <v>9057184</v>
      </c>
      <c r="D75" s="94" t="s">
        <v>1548</v>
      </c>
      <c r="E75" s="94">
        <v>300.83999999999997</v>
      </c>
      <c r="F75" s="94" t="s">
        <v>126</v>
      </c>
      <c r="G75" s="95">
        <v>45237</v>
      </c>
      <c r="H75" s="95"/>
      <c r="I75" s="94" t="s">
        <v>1538</v>
      </c>
      <c r="J75" s="94" t="s">
        <v>446</v>
      </c>
      <c r="K75" s="94"/>
      <c r="L75" s="94"/>
    </row>
    <row r="76" spans="1:12" x14ac:dyDescent="0.25">
      <c r="A76" s="97" t="s">
        <v>284</v>
      </c>
      <c r="B76" s="94" t="s">
        <v>1521</v>
      </c>
      <c r="C76" s="94">
        <v>116549013</v>
      </c>
      <c r="D76" s="94" t="s">
        <v>1549</v>
      </c>
      <c r="E76" s="94">
        <v>201.93</v>
      </c>
      <c r="F76" s="94" t="s">
        <v>126</v>
      </c>
      <c r="G76" s="95">
        <v>45238</v>
      </c>
      <c r="H76" s="95"/>
      <c r="I76" s="94" t="s">
        <v>1538</v>
      </c>
      <c r="J76" s="94" t="s">
        <v>446</v>
      </c>
      <c r="K76" s="94"/>
      <c r="L76" s="97"/>
    </row>
    <row r="77" spans="1:12" x14ac:dyDescent="0.25">
      <c r="A77" s="97" t="s">
        <v>284</v>
      </c>
      <c r="B77" s="94" t="s">
        <v>1505</v>
      </c>
      <c r="C77" s="94">
        <v>116536597</v>
      </c>
      <c r="D77" s="94" t="s">
        <v>1550</v>
      </c>
      <c r="E77" s="94">
        <v>169</v>
      </c>
      <c r="F77" s="94" t="s">
        <v>126</v>
      </c>
      <c r="G77" s="95">
        <v>45238</v>
      </c>
      <c r="H77" s="95"/>
      <c r="I77" s="94" t="s">
        <v>1538</v>
      </c>
      <c r="J77" s="94" t="s">
        <v>446</v>
      </c>
      <c r="K77" s="94"/>
      <c r="L77" s="94"/>
    </row>
    <row r="78" spans="1:12" x14ac:dyDescent="0.25">
      <c r="A78" s="97" t="s">
        <v>284</v>
      </c>
      <c r="B78" s="97" t="s">
        <v>1479</v>
      </c>
      <c r="C78" s="94">
        <v>110750257</v>
      </c>
      <c r="D78" s="97" t="s">
        <v>1551</v>
      </c>
      <c r="E78" s="94">
        <v>91</v>
      </c>
      <c r="F78" s="97" t="s">
        <v>1468</v>
      </c>
      <c r="G78" s="95">
        <v>45237</v>
      </c>
      <c r="H78" s="95"/>
      <c r="I78" s="94" t="s">
        <v>1538</v>
      </c>
      <c r="J78" s="97" t="s">
        <v>446</v>
      </c>
      <c r="K78" s="94"/>
      <c r="L78" s="94"/>
    </row>
    <row r="79" spans="1:12" x14ac:dyDescent="0.25">
      <c r="A79" s="97" t="s">
        <v>284</v>
      </c>
      <c r="B79" s="97" t="s">
        <v>1479</v>
      </c>
      <c r="C79" s="94">
        <v>11075030</v>
      </c>
      <c r="D79" s="97" t="s">
        <v>1552</v>
      </c>
      <c r="E79" s="94">
        <v>96</v>
      </c>
      <c r="F79" s="97" t="s">
        <v>1468</v>
      </c>
      <c r="G79" s="95">
        <v>45237</v>
      </c>
      <c r="H79" s="95"/>
      <c r="I79" s="94" t="s">
        <v>1538</v>
      </c>
      <c r="J79" s="97" t="s">
        <v>446</v>
      </c>
      <c r="K79" s="97"/>
      <c r="L79" s="94"/>
    </row>
    <row r="80" spans="1:12" x14ac:dyDescent="0.25">
      <c r="A80" s="97" t="s">
        <v>284</v>
      </c>
      <c r="B80" s="97" t="s">
        <v>1505</v>
      </c>
      <c r="C80" s="94"/>
      <c r="D80" s="97" t="s">
        <v>1553</v>
      </c>
      <c r="E80" s="94">
        <v>124.33</v>
      </c>
      <c r="F80" s="97" t="s">
        <v>389</v>
      </c>
      <c r="G80" s="95">
        <v>45244</v>
      </c>
      <c r="H80" s="95"/>
      <c r="I80" s="94" t="s">
        <v>1538</v>
      </c>
      <c r="J80" s="97" t="s">
        <v>446</v>
      </c>
      <c r="K80" s="94"/>
      <c r="L80" s="94"/>
    </row>
    <row r="81" spans="1:12" x14ac:dyDescent="0.25">
      <c r="A81" s="97" t="s">
        <v>284</v>
      </c>
      <c r="B81" s="97" t="s">
        <v>1505</v>
      </c>
      <c r="C81" s="94">
        <v>65636831</v>
      </c>
      <c r="D81" s="97" t="s">
        <v>1554</v>
      </c>
      <c r="E81" s="94">
        <v>1090</v>
      </c>
      <c r="F81" s="97" t="s">
        <v>126</v>
      </c>
      <c r="G81" s="95">
        <v>45252</v>
      </c>
      <c r="H81" s="95"/>
      <c r="I81" s="94" t="s">
        <v>1538</v>
      </c>
      <c r="J81" s="97" t="s">
        <v>446</v>
      </c>
      <c r="K81" s="94"/>
      <c r="L81" s="94"/>
    </row>
    <row r="82" spans="1:12" x14ac:dyDescent="0.25">
      <c r="A82" s="97" t="s">
        <v>284</v>
      </c>
      <c r="B82" s="97" t="s">
        <v>1476</v>
      </c>
      <c r="C82" s="94">
        <v>9019546</v>
      </c>
      <c r="D82" s="97" t="s">
        <v>1555</v>
      </c>
      <c r="E82" s="94">
        <v>356</v>
      </c>
      <c r="F82" s="97" t="s">
        <v>389</v>
      </c>
      <c r="G82" s="95">
        <v>45250</v>
      </c>
      <c r="H82" s="95"/>
      <c r="I82" s="97" t="s">
        <v>1538</v>
      </c>
      <c r="J82" s="97" t="s">
        <v>446</v>
      </c>
      <c r="K82" s="94"/>
      <c r="L82" s="94"/>
    </row>
    <row r="83" spans="1:12" x14ac:dyDescent="0.25">
      <c r="A83" s="97" t="s">
        <v>284</v>
      </c>
      <c r="B83" s="94" t="s">
        <v>1505</v>
      </c>
      <c r="C83" s="94">
        <v>112008721</v>
      </c>
      <c r="D83" s="94" t="s">
        <v>1556</v>
      </c>
      <c r="E83" s="94">
        <v>848.7</v>
      </c>
      <c r="F83" s="94" t="s">
        <v>126</v>
      </c>
      <c r="G83" s="95">
        <v>45253</v>
      </c>
      <c r="H83" s="94"/>
      <c r="I83" s="94" t="s">
        <v>1538</v>
      </c>
      <c r="J83" s="94" t="s">
        <v>446</v>
      </c>
      <c r="K83" s="94"/>
      <c r="L83" s="94"/>
    </row>
    <row r="84" spans="1:12" x14ac:dyDescent="0.25">
      <c r="A84" s="94" t="s">
        <v>284</v>
      </c>
      <c r="B84" s="94" t="s">
        <v>1505</v>
      </c>
      <c r="C84" s="94">
        <v>116567055</v>
      </c>
      <c r="D84" s="94" t="s">
        <v>1557</v>
      </c>
      <c r="E84" s="94">
        <v>1397.5</v>
      </c>
      <c r="F84" s="94" t="s">
        <v>126</v>
      </c>
      <c r="G84" s="95">
        <v>45250</v>
      </c>
      <c r="H84" s="94"/>
      <c r="I84" s="94" t="s">
        <v>1538</v>
      </c>
      <c r="J84" s="94" t="s">
        <v>446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284</v>
      </c>
      <c r="B87" s="94" t="s">
        <v>1479</v>
      </c>
      <c r="C87" s="94">
        <v>9113092</v>
      </c>
      <c r="D87" s="94"/>
      <c r="E87" s="94">
        <v>62.19</v>
      </c>
      <c r="F87" s="94" t="s">
        <v>126</v>
      </c>
      <c r="G87" s="95">
        <v>45260</v>
      </c>
      <c r="H87" s="95"/>
      <c r="I87" s="94" t="s">
        <v>1538</v>
      </c>
      <c r="J87" s="94" t="s">
        <v>446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1558</v>
      </c>
    </row>
    <row r="101" spans="1:12" x14ac:dyDescent="0.25">
      <c r="A101" s="94" t="s">
        <v>173</v>
      </c>
      <c r="B101" s="94" t="s">
        <v>1491</v>
      </c>
      <c r="C101" s="94" t="s">
        <v>1492</v>
      </c>
      <c r="D101" s="94" t="s">
        <v>1493</v>
      </c>
      <c r="E101" s="94" t="s">
        <v>27</v>
      </c>
      <c r="F101" s="94" t="s">
        <v>1494</v>
      </c>
      <c r="G101" s="94" t="s">
        <v>1502</v>
      </c>
      <c r="H101" s="94" t="s">
        <v>1503</v>
      </c>
      <c r="I101" s="94" t="s">
        <v>1496</v>
      </c>
      <c r="J101" s="94" t="s">
        <v>1539</v>
      </c>
      <c r="K101" s="94" t="s">
        <v>172</v>
      </c>
      <c r="L101" s="94" t="s">
        <v>1504</v>
      </c>
    </row>
    <row r="102" spans="1:12" x14ac:dyDescent="0.25">
      <c r="A102" s="97"/>
      <c r="B102" s="94"/>
      <c r="C102" t="s">
        <v>1559</v>
      </c>
      <c r="D102" t="s">
        <v>1560</v>
      </c>
      <c r="E102">
        <v>716</v>
      </c>
      <c r="F102" t="s">
        <v>1561</v>
      </c>
      <c r="G102" s="95"/>
      <c r="H102" t="s">
        <v>1562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1563</v>
      </c>
      <c r="D103" t="s">
        <v>1564</v>
      </c>
      <c r="E103">
        <v>795.5</v>
      </c>
      <c r="F103" t="s">
        <v>1565</v>
      </c>
      <c r="G103" s="95"/>
      <c r="H103" t="s">
        <v>1566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1567</v>
      </c>
      <c r="D104" t="s">
        <v>1568</v>
      </c>
      <c r="E104">
        <v>320.77</v>
      </c>
      <c r="F104" t="s">
        <v>1565</v>
      </c>
      <c r="G104" s="95"/>
      <c r="H104" t="s">
        <v>1569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1570</v>
      </c>
      <c r="D105" t="s">
        <v>1571</v>
      </c>
      <c r="E105">
        <v>473</v>
      </c>
      <c r="F105" t="s">
        <v>1565</v>
      </c>
      <c r="G105" s="95"/>
      <c r="H105" t="s">
        <v>1562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1572</v>
      </c>
      <c r="D106" t="s">
        <v>1573</v>
      </c>
      <c r="E106">
        <v>292.45999999999998</v>
      </c>
      <c r="F106" t="s">
        <v>1565</v>
      </c>
      <c r="G106" s="95"/>
      <c r="H106" t="s">
        <v>1569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1574</v>
      </c>
      <c r="D107" t="s">
        <v>1575</v>
      </c>
      <c r="E107">
        <v>180.98</v>
      </c>
      <c r="F107" t="s">
        <v>1565</v>
      </c>
      <c r="G107" s="95"/>
      <c r="H107" t="s">
        <v>1576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4" t="s">
        <v>1577</v>
      </c>
      <c r="B131">
        <v>2024</v>
      </c>
    </row>
    <row r="133" spans="1:12" x14ac:dyDescent="0.25">
      <c r="A133" s="94" t="s">
        <v>173</v>
      </c>
      <c r="B133" s="94" t="s">
        <v>1491</v>
      </c>
      <c r="C133" s="94" t="s">
        <v>1492</v>
      </c>
      <c r="D133" s="94" t="s">
        <v>1493</v>
      </c>
      <c r="E133" s="94" t="s">
        <v>27</v>
      </c>
      <c r="F133" s="94" t="s">
        <v>1494</v>
      </c>
      <c r="G133" s="94" t="s">
        <v>1502</v>
      </c>
      <c r="H133" s="94" t="s">
        <v>1503</v>
      </c>
      <c r="I133" s="94" t="s">
        <v>1496</v>
      </c>
      <c r="J133" s="94" t="s">
        <v>1539</v>
      </c>
      <c r="K133" s="94" t="s">
        <v>172</v>
      </c>
      <c r="L133" s="94" t="s">
        <v>1504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1479</v>
      </c>
      <c r="C136" s="133">
        <v>116511430</v>
      </c>
      <c r="D136" s="97" t="s">
        <v>234</v>
      </c>
      <c r="E136" s="94">
        <v>75.98</v>
      </c>
      <c r="F136" s="97" t="s">
        <v>126</v>
      </c>
      <c r="G136" s="95">
        <v>45299</v>
      </c>
      <c r="H136" s="95">
        <v>45299</v>
      </c>
      <c r="I136" s="97" t="s">
        <v>1558</v>
      </c>
      <c r="J136" s="97" t="s">
        <v>446</v>
      </c>
      <c r="K136" s="94"/>
      <c r="L136" s="97"/>
    </row>
    <row r="137" spans="1:12" x14ac:dyDescent="0.25">
      <c r="A137" s="97"/>
      <c r="B137" s="94" t="s">
        <v>1505</v>
      </c>
      <c r="C137" s="94"/>
      <c r="D137" s="94" t="s">
        <v>1578</v>
      </c>
      <c r="E137" s="94">
        <v>600</v>
      </c>
      <c r="F137" s="94" t="s">
        <v>126</v>
      </c>
      <c r="G137" s="95">
        <v>45302</v>
      </c>
      <c r="H137" s="95"/>
      <c r="I137" s="94" t="s">
        <v>1558</v>
      </c>
      <c r="J137" s="94"/>
      <c r="K137" s="94"/>
      <c r="L137" s="94"/>
    </row>
    <row r="138" spans="1:12" x14ac:dyDescent="0.25">
      <c r="A138" s="97"/>
      <c r="B138" s="94" t="s">
        <v>1479</v>
      </c>
      <c r="C138" s="94">
        <v>110700211</v>
      </c>
      <c r="D138" s="94" t="s">
        <v>841</v>
      </c>
      <c r="E138" s="94">
        <v>136.29</v>
      </c>
      <c r="F138" s="94" t="s">
        <v>389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173</v>
      </c>
      <c r="B165" s="94" t="s">
        <v>1491</v>
      </c>
      <c r="C165" s="94" t="s">
        <v>1492</v>
      </c>
      <c r="D165" s="94" t="s">
        <v>1493</v>
      </c>
      <c r="E165" s="94" t="s">
        <v>27</v>
      </c>
      <c r="F165" s="94" t="s">
        <v>1494</v>
      </c>
      <c r="G165" s="94" t="s">
        <v>1502</v>
      </c>
      <c r="H165" s="94" t="s">
        <v>1503</v>
      </c>
      <c r="I165" s="94" t="s">
        <v>1496</v>
      </c>
      <c r="J165" s="94" t="s">
        <v>1539</v>
      </c>
      <c r="K165" s="94" t="s">
        <v>172</v>
      </c>
      <c r="L165" s="94" t="s">
        <v>1504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528</v>
      </c>
      <c r="C1" s="97" t="s">
        <v>529</v>
      </c>
      <c r="D1" s="97" t="s">
        <v>530</v>
      </c>
      <c r="E1" s="97" t="s">
        <v>172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960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528</v>
      </c>
      <c r="C53" s="97" t="s">
        <v>529</v>
      </c>
      <c r="D53" s="97" t="s">
        <v>530</v>
      </c>
      <c r="E53" s="97" t="s">
        <v>172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446</v>
      </c>
      <c r="B55" s="94">
        <v>340</v>
      </c>
      <c r="C55" s="94"/>
      <c r="D55" s="97" t="s">
        <v>1579</v>
      </c>
      <c r="E55" s="94" t="s">
        <v>1580</v>
      </c>
    </row>
    <row r="56" spans="1:5" x14ac:dyDescent="0.25">
      <c r="A56" s="94" t="s">
        <v>446</v>
      </c>
      <c r="B56" s="94">
        <v>52</v>
      </c>
      <c r="C56" s="100"/>
      <c r="D56" s="94" t="s">
        <v>1581</v>
      </c>
      <c r="E56" s="94" t="s">
        <v>1582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528</v>
      </c>
      <c r="C105" s="97" t="s">
        <v>529</v>
      </c>
      <c r="D105" s="97" t="s">
        <v>530</v>
      </c>
      <c r="E105" s="97" t="s">
        <v>172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528</v>
      </c>
      <c r="C157" s="97" t="s">
        <v>529</v>
      </c>
      <c r="D157" s="97" t="s">
        <v>530</v>
      </c>
      <c r="E157" s="97" t="s">
        <v>172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528</v>
      </c>
      <c r="C209" s="97" t="s">
        <v>529</v>
      </c>
      <c r="D209" s="97" t="s">
        <v>530</v>
      </c>
      <c r="E209" s="97" t="s">
        <v>172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528</v>
      </c>
      <c r="C261" s="97" t="s">
        <v>529</v>
      </c>
      <c r="D261" s="97" t="s">
        <v>530</v>
      </c>
      <c r="E261" s="97" t="s">
        <v>172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528</v>
      </c>
      <c r="C313" s="97" t="s">
        <v>529</v>
      </c>
      <c r="D313" s="97" t="s">
        <v>530</v>
      </c>
      <c r="E313" s="97" t="s">
        <v>172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528</v>
      </c>
      <c r="C365" s="97" t="s">
        <v>529</v>
      </c>
      <c r="D365" s="97" t="s">
        <v>530</v>
      </c>
      <c r="E365" s="97" t="s">
        <v>172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528</v>
      </c>
      <c r="C417" s="97" t="s">
        <v>529</v>
      </c>
      <c r="D417" s="97" t="s">
        <v>530</v>
      </c>
      <c r="E417" s="97" t="s">
        <v>172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528</v>
      </c>
      <c r="C469" s="97" t="s">
        <v>529</v>
      </c>
      <c r="D469" s="97" t="s">
        <v>530</v>
      </c>
      <c r="E469" s="97" t="s">
        <v>172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528</v>
      </c>
      <c r="C521" s="97" t="s">
        <v>529</v>
      </c>
      <c r="D521" s="97" t="s">
        <v>530</v>
      </c>
      <c r="E521" s="97" t="s">
        <v>172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528</v>
      </c>
      <c r="C573" s="97" t="s">
        <v>529</v>
      </c>
      <c r="D573" s="97" t="s">
        <v>530</v>
      </c>
      <c r="E573" s="97" t="s">
        <v>172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730"/>
  <sheetViews>
    <sheetView topLeftCell="A3485" zoomScale="85" zoomScaleNormal="85" workbookViewId="0"/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6" t="s">
        <v>528</v>
      </c>
      <c r="C1" s="125" t="s">
        <v>529</v>
      </c>
      <c r="D1" s="125" t="s">
        <v>530</v>
      </c>
      <c r="E1" s="125" t="s">
        <v>1491</v>
      </c>
      <c r="F1" s="125" t="s">
        <v>1583</v>
      </c>
      <c r="G1" s="125" t="s">
        <v>1584</v>
      </c>
      <c r="H1" s="125" t="s">
        <v>1585</v>
      </c>
      <c r="I1" s="125" t="s">
        <v>1586</v>
      </c>
      <c r="J1" s="125" t="s">
        <v>1587</v>
      </c>
      <c r="K1" s="125" t="s">
        <v>172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 t="s">
        <v>1588</v>
      </c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6" t="s">
        <v>528</v>
      </c>
      <c r="C53" s="125" t="s">
        <v>529</v>
      </c>
      <c r="D53" s="125" t="s">
        <v>530</v>
      </c>
      <c r="E53" s="125" t="s">
        <v>1491</v>
      </c>
      <c r="F53" s="125" t="s">
        <v>1583</v>
      </c>
      <c r="G53" s="125" t="s">
        <v>1584</v>
      </c>
      <c r="H53" s="125" t="s">
        <v>1585</v>
      </c>
      <c r="I53" s="125" t="s">
        <v>1586</v>
      </c>
      <c r="J53" s="125" t="s">
        <v>1587</v>
      </c>
      <c r="K53" s="125" t="s">
        <v>172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 t="s">
        <v>1588</v>
      </c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6" t="s">
        <v>528</v>
      </c>
      <c r="C105" s="125" t="s">
        <v>529</v>
      </c>
      <c r="D105" s="125" t="s">
        <v>530</v>
      </c>
      <c r="E105" s="125" t="s">
        <v>1491</v>
      </c>
      <c r="F105" s="125" t="s">
        <v>1583</v>
      </c>
      <c r="G105" s="125" t="s">
        <v>1584</v>
      </c>
      <c r="H105" s="125" t="s">
        <v>1585</v>
      </c>
      <c r="I105" s="125" t="s">
        <v>1586</v>
      </c>
      <c r="J105" s="125" t="s">
        <v>1587</v>
      </c>
      <c r="K105" s="125" t="s">
        <v>172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 t="s">
        <v>1588</v>
      </c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6" t="s">
        <v>528</v>
      </c>
      <c r="C157" s="125" t="s">
        <v>529</v>
      </c>
      <c r="D157" s="125" t="s">
        <v>530</v>
      </c>
      <c r="E157" s="125" t="s">
        <v>1491</v>
      </c>
      <c r="F157" s="125" t="s">
        <v>1583</v>
      </c>
      <c r="G157" s="125" t="s">
        <v>1584</v>
      </c>
      <c r="H157" s="125" t="s">
        <v>1585</v>
      </c>
      <c r="I157" s="125" t="s">
        <v>1586</v>
      </c>
      <c r="J157" s="125" t="s">
        <v>1587</v>
      </c>
      <c r="K157" s="125" t="s">
        <v>172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 t="s">
        <v>1588</v>
      </c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6" t="s">
        <v>528</v>
      </c>
      <c r="C209" s="125" t="s">
        <v>529</v>
      </c>
      <c r="D209" s="125" t="s">
        <v>530</v>
      </c>
      <c r="E209" s="125" t="s">
        <v>1491</v>
      </c>
      <c r="F209" s="125" t="s">
        <v>1583</v>
      </c>
      <c r="G209" s="125" t="s">
        <v>1584</v>
      </c>
      <c r="H209" s="125" t="s">
        <v>1585</v>
      </c>
      <c r="I209" s="125" t="s">
        <v>1586</v>
      </c>
      <c r="J209" s="125" t="s">
        <v>1587</v>
      </c>
      <c r="K209" s="125" t="s">
        <v>172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 t="s">
        <v>1588</v>
      </c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6" t="s">
        <v>528</v>
      </c>
      <c r="C261" s="125" t="s">
        <v>529</v>
      </c>
      <c r="D261" s="125" t="s">
        <v>530</v>
      </c>
      <c r="E261" s="125" t="s">
        <v>1491</v>
      </c>
      <c r="F261" s="125" t="s">
        <v>1583</v>
      </c>
      <c r="G261" s="125" t="s">
        <v>1584</v>
      </c>
      <c r="H261" s="125" t="s">
        <v>1585</v>
      </c>
      <c r="I261" s="125" t="s">
        <v>1586</v>
      </c>
      <c r="J261" s="125" t="s">
        <v>1587</v>
      </c>
      <c r="K261" s="125" t="s">
        <v>172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 t="s">
        <v>1588</v>
      </c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6" t="s">
        <v>528</v>
      </c>
      <c r="C313" s="125" t="s">
        <v>529</v>
      </c>
      <c r="D313" s="125" t="s">
        <v>530</v>
      </c>
      <c r="E313" s="125" t="s">
        <v>1491</v>
      </c>
      <c r="F313" s="125" t="s">
        <v>1583</v>
      </c>
      <c r="G313" s="125" t="s">
        <v>1584</v>
      </c>
      <c r="H313" s="125" t="s">
        <v>1585</v>
      </c>
      <c r="I313" s="125" t="s">
        <v>1586</v>
      </c>
      <c r="J313" s="125" t="s">
        <v>1587</v>
      </c>
      <c r="K313" s="125" t="s">
        <v>172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 t="s">
        <v>1588</v>
      </c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6" t="s">
        <v>528</v>
      </c>
      <c r="C365" s="125" t="s">
        <v>529</v>
      </c>
      <c r="D365" s="125" t="s">
        <v>530</v>
      </c>
      <c r="E365" s="125" t="s">
        <v>1491</v>
      </c>
      <c r="F365" s="125" t="s">
        <v>1583</v>
      </c>
      <c r="G365" s="125" t="s">
        <v>1584</v>
      </c>
      <c r="H365" s="125" t="s">
        <v>1585</v>
      </c>
      <c r="I365" s="125" t="s">
        <v>1586</v>
      </c>
      <c r="J365" s="125" t="s">
        <v>1587</v>
      </c>
      <c r="K365" s="125" t="s">
        <v>172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 t="s">
        <v>1588</v>
      </c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6" t="s">
        <v>528</v>
      </c>
      <c r="C417" s="125" t="s">
        <v>529</v>
      </c>
      <c r="D417" s="125" t="s">
        <v>530</v>
      </c>
      <c r="E417" s="125" t="s">
        <v>1491</v>
      </c>
      <c r="F417" s="125" t="s">
        <v>1583</v>
      </c>
      <c r="G417" s="125" t="s">
        <v>1584</v>
      </c>
      <c r="H417" s="125" t="s">
        <v>1585</v>
      </c>
      <c r="I417" s="125" t="s">
        <v>1586</v>
      </c>
      <c r="J417" s="125" t="s">
        <v>1587</v>
      </c>
      <c r="K417" s="125" t="s">
        <v>172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 t="s">
        <v>1588</v>
      </c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6" t="s">
        <v>528</v>
      </c>
      <c r="C469" s="125" t="s">
        <v>529</v>
      </c>
      <c r="D469" s="125" t="s">
        <v>530</v>
      </c>
      <c r="E469" s="125" t="s">
        <v>1491</v>
      </c>
      <c r="F469" s="125" t="s">
        <v>1583</v>
      </c>
      <c r="G469" s="125" t="s">
        <v>1584</v>
      </c>
      <c r="H469" s="125" t="s">
        <v>1585</v>
      </c>
      <c r="I469" s="125" t="s">
        <v>1586</v>
      </c>
      <c r="J469" s="125" t="s">
        <v>1587</v>
      </c>
      <c r="K469" s="125" t="s">
        <v>172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 t="s">
        <v>1588</v>
      </c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6" t="s">
        <v>528</v>
      </c>
      <c r="C521" s="125" t="s">
        <v>529</v>
      </c>
      <c r="D521" s="125" t="s">
        <v>530</v>
      </c>
      <c r="E521" s="125" t="s">
        <v>1491</v>
      </c>
      <c r="F521" s="125" t="s">
        <v>1583</v>
      </c>
      <c r="G521" s="125" t="s">
        <v>1584</v>
      </c>
      <c r="H521" s="125" t="s">
        <v>1585</v>
      </c>
      <c r="I521" s="125" t="s">
        <v>1586</v>
      </c>
      <c r="J521" s="125" t="s">
        <v>1587</v>
      </c>
      <c r="K521" s="125" t="s">
        <v>172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 t="s">
        <v>1588</v>
      </c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6" t="s">
        <v>528</v>
      </c>
      <c r="C573" s="125" t="s">
        <v>529</v>
      </c>
      <c r="D573" s="125" t="s">
        <v>530</v>
      </c>
      <c r="E573" s="125" t="s">
        <v>1491</v>
      </c>
      <c r="F573" s="125" t="s">
        <v>1583</v>
      </c>
      <c r="G573" s="125" t="s">
        <v>1584</v>
      </c>
      <c r="H573" s="125" t="s">
        <v>1585</v>
      </c>
      <c r="I573" s="125" t="s">
        <v>1586</v>
      </c>
      <c r="J573" s="125" t="s">
        <v>1587</v>
      </c>
      <c r="K573" s="125" t="s">
        <v>172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 t="s">
        <v>1588</v>
      </c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6" t="s">
        <v>528</v>
      </c>
      <c r="C625" s="125" t="s">
        <v>529</v>
      </c>
      <c r="D625" s="125" t="s">
        <v>530</v>
      </c>
      <c r="E625" s="125" t="s">
        <v>1491</v>
      </c>
      <c r="F625" s="125" t="s">
        <v>1583</v>
      </c>
      <c r="G625" s="125" t="s">
        <v>1584</v>
      </c>
      <c r="H625" s="125" t="s">
        <v>1585</v>
      </c>
      <c r="I625" s="125" t="s">
        <v>1586</v>
      </c>
      <c r="J625" s="125" t="s">
        <v>1587</v>
      </c>
      <c r="K625" s="125" t="s">
        <v>172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 t="s">
        <v>1588</v>
      </c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6" t="s">
        <v>528</v>
      </c>
      <c r="C677" s="125" t="s">
        <v>529</v>
      </c>
      <c r="D677" s="125" t="s">
        <v>530</v>
      </c>
      <c r="E677" s="125" t="s">
        <v>1491</v>
      </c>
      <c r="F677" s="125" t="s">
        <v>1583</v>
      </c>
      <c r="G677" s="125" t="s">
        <v>1584</v>
      </c>
      <c r="H677" s="125" t="s">
        <v>1585</v>
      </c>
      <c r="I677" s="125" t="s">
        <v>1586</v>
      </c>
      <c r="J677" s="125" t="s">
        <v>1587</v>
      </c>
      <c r="K677" s="125" t="s">
        <v>172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 t="s">
        <v>1588</v>
      </c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6" t="s">
        <v>528</v>
      </c>
      <c r="C729" s="125" t="s">
        <v>529</v>
      </c>
      <c r="D729" s="125" t="s">
        <v>530</v>
      </c>
      <c r="E729" s="125" t="s">
        <v>1491</v>
      </c>
      <c r="F729" s="125" t="s">
        <v>1583</v>
      </c>
      <c r="G729" s="125" t="s">
        <v>1584</v>
      </c>
      <c r="H729" s="125" t="s">
        <v>1585</v>
      </c>
      <c r="I729" s="125" t="s">
        <v>1586</v>
      </c>
      <c r="J729" s="125" t="s">
        <v>1587</v>
      </c>
      <c r="K729" s="125" t="s">
        <v>172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 t="s">
        <v>1588</v>
      </c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6" t="s">
        <v>528</v>
      </c>
      <c r="C781" s="125" t="s">
        <v>529</v>
      </c>
      <c r="D781" s="125" t="s">
        <v>530</v>
      </c>
      <c r="E781" s="125" t="s">
        <v>1491</v>
      </c>
      <c r="F781" s="125" t="s">
        <v>1583</v>
      </c>
      <c r="G781" s="125" t="s">
        <v>1584</v>
      </c>
      <c r="H781" s="125" t="s">
        <v>1585</v>
      </c>
      <c r="I781" s="125" t="s">
        <v>1586</v>
      </c>
      <c r="J781" s="125" t="s">
        <v>1587</v>
      </c>
      <c r="K781" s="125" t="s">
        <v>172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 t="s">
        <v>1588</v>
      </c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6" t="s">
        <v>528</v>
      </c>
      <c r="C833" s="125" t="s">
        <v>529</v>
      </c>
      <c r="D833" s="125" t="s">
        <v>530</v>
      </c>
      <c r="E833" s="125" t="s">
        <v>1491</v>
      </c>
      <c r="F833" s="125" t="s">
        <v>1583</v>
      </c>
      <c r="G833" s="125" t="s">
        <v>1584</v>
      </c>
      <c r="H833" s="125" t="s">
        <v>1585</v>
      </c>
      <c r="I833" s="125" t="s">
        <v>1586</v>
      </c>
      <c r="J833" s="125" t="s">
        <v>1587</v>
      </c>
      <c r="K833" s="125" t="s">
        <v>172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 t="s">
        <v>1588</v>
      </c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6" t="s">
        <v>528</v>
      </c>
      <c r="C885" s="125" t="s">
        <v>529</v>
      </c>
      <c r="D885" s="125" t="s">
        <v>530</v>
      </c>
      <c r="E885" s="125" t="s">
        <v>1491</v>
      </c>
      <c r="F885" s="125" t="s">
        <v>1583</v>
      </c>
      <c r="G885" s="125" t="s">
        <v>1584</v>
      </c>
      <c r="H885" s="125" t="s">
        <v>1585</v>
      </c>
      <c r="I885" s="125" t="s">
        <v>1586</v>
      </c>
      <c r="J885" s="125" t="s">
        <v>1587</v>
      </c>
      <c r="K885" s="125" t="s">
        <v>172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 t="s">
        <v>1588</v>
      </c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6" t="s">
        <v>528</v>
      </c>
      <c r="C937" s="125" t="s">
        <v>529</v>
      </c>
      <c r="D937" s="125" t="s">
        <v>530</v>
      </c>
      <c r="E937" s="125" t="s">
        <v>1491</v>
      </c>
      <c r="F937" s="125" t="s">
        <v>1583</v>
      </c>
      <c r="G937" s="125" t="s">
        <v>1584</v>
      </c>
      <c r="H937" s="125" t="s">
        <v>1585</v>
      </c>
      <c r="I937" s="125" t="s">
        <v>1586</v>
      </c>
      <c r="J937" s="125" t="s">
        <v>1587</v>
      </c>
      <c r="K937" s="125" t="s">
        <v>172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 t="s">
        <v>1588</v>
      </c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6" t="s">
        <v>528</v>
      </c>
      <c r="C989" s="125" t="s">
        <v>529</v>
      </c>
      <c r="D989" s="125" t="s">
        <v>530</v>
      </c>
      <c r="E989" s="125" t="s">
        <v>1491</v>
      </c>
      <c r="F989" s="125" t="s">
        <v>1583</v>
      </c>
      <c r="G989" s="125" t="s">
        <v>1584</v>
      </c>
      <c r="H989" s="125" t="s">
        <v>1585</v>
      </c>
      <c r="I989" s="125" t="s">
        <v>1586</v>
      </c>
      <c r="J989" s="125" t="s">
        <v>1587</v>
      </c>
      <c r="K989" s="125" t="s">
        <v>172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 t="s">
        <v>1588</v>
      </c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6" t="s">
        <v>528</v>
      </c>
      <c r="C1041" s="125" t="s">
        <v>529</v>
      </c>
      <c r="D1041" s="125" t="s">
        <v>530</v>
      </c>
      <c r="E1041" s="125" t="s">
        <v>1491</v>
      </c>
      <c r="F1041" s="125" t="s">
        <v>1583</v>
      </c>
      <c r="G1041" s="125" t="s">
        <v>1584</v>
      </c>
      <c r="H1041" s="125" t="s">
        <v>1585</v>
      </c>
      <c r="I1041" s="125" t="s">
        <v>1586</v>
      </c>
      <c r="J1041" s="125" t="s">
        <v>1587</v>
      </c>
      <c r="K1041" s="125" t="s">
        <v>172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 t="s">
        <v>1588</v>
      </c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6" t="s">
        <v>528</v>
      </c>
      <c r="C1093" s="125" t="s">
        <v>529</v>
      </c>
      <c r="D1093" s="125" t="s">
        <v>530</v>
      </c>
      <c r="E1093" s="125" t="s">
        <v>1491</v>
      </c>
      <c r="F1093" s="125" t="s">
        <v>1583</v>
      </c>
      <c r="G1093" s="125" t="s">
        <v>1584</v>
      </c>
      <c r="H1093" s="125" t="s">
        <v>1585</v>
      </c>
      <c r="I1093" s="125" t="s">
        <v>1586</v>
      </c>
      <c r="J1093" s="125" t="s">
        <v>1587</v>
      </c>
      <c r="K1093" s="125" t="s">
        <v>172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 t="s">
        <v>1588</v>
      </c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6" t="s">
        <v>528</v>
      </c>
      <c r="C1145" s="125" t="s">
        <v>529</v>
      </c>
      <c r="D1145" s="125" t="s">
        <v>530</v>
      </c>
      <c r="E1145" s="125" t="s">
        <v>1491</v>
      </c>
      <c r="F1145" s="125" t="s">
        <v>1583</v>
      </c>
      <c r="G1145" s="125" t="s">
        <v>1584</v>
      </c>
      <c r="H1145" s="125" t="s">
        <v>1585</v>
      </c>
      <c r="I1145" s="125" t="s">
        <v>1586</v>
      </c>
      <c r="J1145" s="125" t="s">
        <v>1587</v>
      </c>
      <c r="K1145" s="125" t="s">
        <v>172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 t="s">
        <v>1588</v>
      </c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6" t="s">
        <v>528</v>
      </c>
      <c r="C1197" s="125" t="s">
        <v>529</v>
      </c>
      <c r="D1197" s="125" t="s">
        <v>530</v>
      </c>
      <c r="E1197" s="125" t="s">
        <v>1491</v>
      </c>
      <c r="F1197" s="125" t="s">
        <v>1583</v>
      </c>
      <c r="G1197" s="125" t="s">
        <v>1584</v>
      </c>
      <c r="H1197" s="125" t="s">
        <v>1585</v>
      </c>
      <c r="I1197" s="125" t="s">
        <v>1586</v>
      </c>
      <c r="J1197" s="125" t="s">
        <v>1587</v>
      </c>
      <c r="K1197" s="125" t="s">
        <v>172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 t="s">
        <v>1588</v>
      </c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6" t="s">
        <v>528</v>
      </c>
      <c r="C1249" s="125" t="s">
        <v>529</v>
      </c>
      <c r="D1249" s="125" t="s">
        <v>530</v>
      </c>
      <c r="E1249" s="125" t="s">
        <v>1491</v>
      </c>
      <c r="F1249" s="125" t="s">
        <v>1583</v>
      </c>
      <c r="G1249" s="125" t="s">
        <v>1584</v>
      </c>
      <c r="H1249" s="125" t="s">
        <v>1585</v>
      </c>
      <c r="I1249" s="125" t="s">
        <v>1586</v>
      </c>
      <c r="J1249" s="125" t="s">
        <v>1587</v>
      </c>
      <c r="K1249" s="125" t="s">
        <v>172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 t="s">
        <v>1588</v>
      </c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6" t="s">
        <v>528</v>
      </c>
      <c r="C1301" s="125" t="s">
        <v>529</v>
      </c>
      <c r="D1301" s="125" t="s">
        <v>530</v>
      </c>
      <c r="E1301" s="125" t="s">
        <v>1491</v>
      </c>
      <c r="F1301" s="125" t="s">
        <v>1583</v>
      </c>
      <c r="G1301" s="125" t="s">
        <v>1584</v>
      </c>
      <c r="H1301" s="125" t="s">
        <v>1585</v>
      </c>
      <c r="I1301" s="125" t="s">
        <v>1586</v>
      </c>
      <c r="J1301" s="125" t="s">
        <v>1587</v>
      </c>
      <c r="K1301" s="125" t="s">
        <v>172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 t="s">
        <v>1588</v>
      </c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6" t="s">
        <v>528</v>
      </c>
      <c r="C1353" s="125" t="s">
        <v>529</v>
      </c>
      <c r="D1353" s="125" t="s">
        <v>530</v>
      </c>
      <c r="E1353" s="125" t="s">
        <v>1491</v>
      </c>
      <c r="F1353" s="125" t="s">
        <v>1583</v>
      </c>
      <c r="G1353" s="125" t="s">
        <v>1584</v>
      </c>
      <c r="H1353" s="125" t="s">
        <v>1585</v>
      </c>
      <c r="I1353" s="125" t="s">
        <v>1586</v>
      </c>
      <c r="J1353" s="125" t="s">
        <v>1587</v>
      </c>
      <c r="K1353" s="125" t="s">
        <v>172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 t="s">
        <v>1588</v>
      </c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6" t="s">
        <v>528</v>
      </c>
      <c r="C1405" s="125" t="s">
        <v>529</v>
      </c>
      <c r="D1405" s="125" t="s">
        <v>530</v>
      </c>
      <c r="E1405" s="125" t="s">
        <v>1491</v>
      </c>
      <c r="F1405" s="125" t="s">
        <v>1583</v>
      </c>
      <c r="G1405" s="125" t="s">
        <v>1584</v>
      </c>
      <c r="H1405" s="125" t="s">
        <v>1585</v>
      </c>
      <c r="I1405" s="125" t="s">
        <v>1586</v>
      </c>
      <c r="J1405" s="125" t="s">
        <v>1587</v>
      </c>
      <c r="K1405" s="125" t="s">
        <v>172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 t="s">
        <v>1588</v>
      </c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6" t="s">
        <v>528</v>
      </c>
      <c r="C1457" s="125" t="s">
        <v>529</v>
      </c>
      <c r="D1457" s="125" t="s">
        <v>530</v>
      </c>
      <c r="E1457" s="125" t="s">
        <v>1491</v>
      </c>
      <c r="F1457" s="125" t="s">
        <v>1583</v>
      </c>
      <c r="G1457" s="125" t="s">
        <v>1584</v>
      </c>
      <c r="H1457" s="125" t="s">
        <v>1585</v>
      </c>
      <c r="I1457" s="125" t="s">
        <v>1586</v>
      </c>
      <c r="J1457" s="125" t="s">
        <v>1587</v>
      </c>
      <c r="K1457" s="125" t="s">
        <v>172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 t="s">
        <v>1588</v>
      </c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6" t="s">
        <v>528</v>
      </c>
      <c r="C1509" s="125" t="s">
        <v>529</v>
      </c>
      <c r="D1509" s="125" t="s">
        <v>530</v>
      </c>
      <c r="E1509" s="125" t="s">
        <v>1491</v>
      </c>
      <c r="F1509" s="125" t="s">
        <v>1583</v>
      </c>
      <c r="G1509" s="125" t="s">
        <v>1584</v>
      </c>
      <c r="H1509" s="125" t="s">
        <v>1585</v>
      </c>
      <c r="I1509" s="125" t="s">
        <v>1586</v>
      </c>
      <c r="J1509" s="125" t="s">
        <v>1587</v>
      </c>
      <c r="K1509" s="125" t="s">
        <v>172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 t="s">
        <v>1588</v>
      </c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6" t="s">
        <v>528</v>
      </c>
      <c r="C1561" s="125" t="s">
        <v>529</v>
      </c>
      <c r="D1561" s="125" t="s">
        <v>530</v>
      </c>
      <c r="E1561" s="125" t="s">
        <v>1491</v>
      </c>
      <c r="F1561" s="125" t="s">
        <v>1583</v>
      </c>
      <c r="G1561" s="125" t="s">
        <v>1584</v>
      </c>
      <c r="H1561" s="125" t="s">
        <v>1585</v>
      </c>
      <c r="I1561" s="125" t="s">
        <v>1586</v>
      </c>
      <c r="J1561" s="125" t="s">
        <v>1587</v>
      </c>
      <c r="K1561" s="125" t="s">
        <v>172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 t="s">
        <v>1588</v>
      </c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6" t="s">
        <v>528</v>
      </c>
      <c r="C1613" s="125" t="s">
        <v>529</v>
      </c>
      <c r="D1613" s="125" t="s">
        <v>530</v>
      </c>
      <c r="E1613" s="125" t="s">
        <v>1491</v>
      </c>
      <c r="F1613" s="125" t="s">
        <v>1583</v>
      </c>
      <c r="G1613" s="125" t="s">
        <v>1584</v>
      </c>
      <c r="H1613" s="125" t="s">
        <v>1585</v>
      </c>
      <c r="I1613" s="125" t="s">
        <v>1586</v>
      </c>
      <c r="J1613" s="125" t="s">
        <v>1587</v>
      </c>
      <c r="K1613" s="125" t="s">
        <v>172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 t="s">
        <v>1588</v>
      </c>
    </row>
    <row r="1615" spans="1:11" x14ac:dyDescent="0.25">
      <c r="A1615" s="94" t="s">
        <v>1589</v>
      </c>
      <c r="B1615" s="101">
        <v>236.02</v>
      </c>
      <c r="C1615" s="94" t="s">
        <v>1590</v>
      </c>
      <c r="D1615" s="94" t="s">
        <v>1591</v>
      </c>
      <c r="E1615" s="94" t="s">
        <v>1479</v>
      </c>
      <c r="F1615" s="94" t="s">
        <v>40</v>
      </c>
      <c r="G1615" s="94" t="s">
        <v>1592</v>
      </c>
      <c r="H1615" s="94" t="s">
        <v>1593</v>
      </c>
      <c r="I1615" s="94" t="s">
        <v>1594</v>
      </c>
      <c r="J1615" s="94"/>
      <c r="K1615" s="94"/>
    </row>
    <row r="1616" spans="1:11" x14ac:dyDescent="0.25">
      <c r="A1616" s="94" t="s">
        <v>1589</v>
      </c>
      <c r="B1616" s="101">
        <v>825</v>
      </c>
      <c r="C1616" s="100" t="s">
        <v>1595</v>
      </c>
      <c r="D1616" s="94" t="s">
        <v>1596</v>
      </c>
      <c r="E1616" s="94" t="s">
        <v>1505</v>
      </c>
      <c r="F1616" s="94" t="s">
        <v>40</v>
      </c>
      <c r="G1616" s="94" t="s">
        <v>1597</v>
      </c>
      <c r="H1616" s="94" t="s">
        <v>1593</v>
      </c>
      <c r="I1616" s="94" t="s">
        <v>1594</v>
      </c>
      <c r="J1616" s="94"/>
      <c r="K1616" s="94"/>
    </row>
    <row r="1617" spans="1:11" x14ac:dyDescent="0.25">
      <c r="A1617" s="94" t="s">
        <v>1589</v>
      </c>
      <c r="B1617" s="101">
        <v>254</v>
      </c>
      <c r="C1617" s="94" t="s">
        <v>1598</v>
      </c>
      <c r="D1617" s="94" t="s">
        <v>1599</v>
      </c>
      <c r="E1617" s="94" t="s">
        <v>1505</v>
      </c>
      <c r="F1617" s="94" t="s">
        <v>40</v>
      </c>
      <c r="G1617" s="94" t="s">
        <v>1597</v>
      </c>
      <c r="H1617" s="94" t="s">
        <v>1593</v>
      </c>
      <c r="I1617" s="94" t="s">
        <v>1594</v>
      </c>
      <c r="J1617" s="94"/>
      <c r="K1617" s="94"/>
    </row>
    <row r="1618" spans="1:11" x14ac:dyDescent="0.25">
      <c r="A1618" s="94" t="s">
        <v>1589</v>
      </c>
      <c r="B1618" s="101">
        <v>526</v>
      </c>
      <c r="C1618" s="94" t="s">
        <v>1600</v>
      </c>
      <c r="D1618" s="94" t="s">
        <v>1601</v>
      </c>
      <c r="E1618" s="94" t="s">
        <v>1505</v>
      </c>
      <c r="F1618" s="94" t="s">
        <v>40</v>
      </c>
      <c r="G1618" s="94" t="s">
        <v>1597</v>
      </c>
      <c r="H1618" s="94" t="s">
        <v>1593</v>
      </c>
      <c r="I1618" s="94" t="s">
        <v>1594</v>
      </c>
      <c r="J1618" s="94"/>
      <c r="K1618" s="94"/>
    </row>
    <row r="1619" spans="1:11" x14ac:dyDescent="0.25">
      <c r="A1619" s="94" t="s">
        <v>1589</v>
      </c>
      <c r="B1619" s="101">
        <v>350</v>
      </c>
      <c r="C1619" s="94" t="s">
        <v>1602</v>
      </c>
      <c r="D1619" s="94" t="s">
        <v>1603</v>
      </c>
      <c r="E1619" s="94" t="s">
        <v>1604</v>
      </c>
      <c r="F1619" s="94" t="s">
        <v>40</v>
      </c>
      <c r="G1619" s="94" t="s">
        <v>1605</v>
      </c>
      <c r="H1619" s="94" t="s">
        <v>126</v>
      </c>
      <c r="I1619" s="94" t="s">
        <v>1594</v>
      </c>
      <c r="J1619" s="94"/>
      <c r="K1619" s="94"/>
    </row>
    <row r="1620" spans="1:11" x14ac:dyDescent="0.25">
      <c r="A1620" s="94" t="s">
        <v>1589</v>
      </c>
      <c r="B1620" s="101">
        <v>550</v>
      </c>
      <c r="C1620" s="94" t="s">
        <v>1602</v>
      </c>
      <c r="D1620" s="94" t="s">
        <v>1606</v>
      </c>
      <c r="E1620" s="94" t="s">
        <v>1604</v>
      </c>
      <c r="F1620" s="94" t="s">
        <v>40</v>
      </c>
      <c r="G1620" s="94" t="s">
        <v>1605</v>
      </c>
      <c r="H1620" s="94" t="s">
        <v>126</v>
      </c>
      <c r="I1620" s="94" t="s">
        <v>1594</v>
      </c>
      <c r="J1620" s="94"/>
      <c r="K1620" s="94"/>
    </row>
    <row r="1621" spans="1:11" x14ac:dyDescent="0.25">
      <c r="A1621" s="94" t="s">
        <v>1589</v>
      </c>
      <c r="B1621" s="101">
        <v>399.5</v>
      </c>
      <c r="C1621" s="94" t="s">
        <v>1607</v>
      </c>
      <c r="D1621" s="94" t="s">
        <v>1608</v>
      </c>
      <c r="E1621" s="94" t="s">
        <v>1476</v>
      </c>
      <c r="F1621" s="94" t="s">
        <v>40</v>
      </c>
      <c r="G1621" s="94" t="s">
        <v>1609</v>
      </c>
      <c r="H1621" s="94" t="s">
        <v>1471</v>
      </c>
      <c r="I1621" s="94" t="s">
        <v>1594</v>
      </c>
      <c r="J1621" s="94"/>
      <c r="K1621" s="94"/>
    </row>
    <row r="1622" spans="1:11" x14ac:dyDescent="0.25">
      <c r="A1622" s="94" t="s">
        <v>1589</v>
      </c>
      <c r="B1622" s="101">
        <v>275</v>
      </c>
      <c r="C1622" s="94">
        <v>58912300281</v>
      </c>
      <c r="D1622" s="94" t="s">
        <v>1610</v>
      </c>
      <c r="E1622" s="94" t="s">
        <v>1476</v>
      </c>
      <c r="F1622" s="94" t="s">
        <v>34</v>
      </c>
      <c r="G1622" s="94" t="s">
        <v>1611</v>
      </c>
      <c r="H1622" s="94" t="s">
        <v>1612</v>
      </c>
      <c r="I1622" s="94" t="s">
        <v>1594</v>
      </c>
      <c r="J1622" s="94"/>
      <c r="K1622" s="94"/>
    </row>
    <row r="1623" spans="1:11" x14ac:dyDescent="0.25">
      <c r="A1623" s="94" t="s">
        <v>1589</v>
      </c>
      <c r="B1623" s="101">
        <v>395</v>
      </c>
      <c r="C1623" s="94">
        <v>58912300328</v>
      </c>
      <c r="D1623" s="94" t="s">
        <v>1613</v>
      </c>
      <c r="E1623" s="94" t="s">
        <v>1476</v>
      </c>
      <c r="F1623" s="94" t="s">
        <v>34</v>
      </c>
      <c r="G1623" s="94" t="s">
        <v>1611</v>
      </c>
      <c r="H1623" s="94" t="s">
        <v>1614</v>
      </c>
      <c r="I1623" s="94" t="s">
        <v>1594</v>
      </c>
      <c r="J1623" s="94"/>
      <c r="K1623" s="94"/>
    </row>
    <row r="1624" spans="1:11" x14ac:dyDescent="0.25">
      <c r="A1624" s="94" t="s">
        <v>1589</v>
      </c>
      <c r="B1624" s="101">
        <v>50000</v>
      </c>
      <c r="C1624" s="94">
        <v>110782249</v>
      </c>
      <c r="D1624" s="94" t="s">
        <v>1615</v>
      </c>
      <c r="E1624" s="94" t="s">
        <v>1616</v>
      </c>
      <c r="F1624" s="94" t="s">
        <v>34</v>
      </c>
      <c r="G1624" s="94"/>
      <c r="H1624" s="94" t="s">
        <v>1614</v>
      </c>
      <c r="I1624" s="94" t="s">
        <v>1594</v>
      </c>
      <c r="J1624" s="94"/>
      <c r="K1624" s="94"/>
    </row>
    <row r="1625" spans="1:11" x14ac:dyDescent="0.25">
      <c r="A1625" s="94" t="s">
        <v>1589</v>
      </c>
      <c r="B1625" s="101">
        <v>50000</v>
      </c>
      <c r="C1625" s="94">
        <v>110782264</v>
      </c>
      <c r="D1625" s="94" t="s">
        <v>1617</v>
      </c>
      <c r="E1625" s="94" t="s">
        <v>1616</v>
      </c>
      <c r="F1625" s="94" t="s">
        <v>34</v>
      </c>
      <c r="G1625" s="94"/>
      <c r="H1625" s="94" t="s">
        <v>1614</v>
      </c>
      <c r="I1625" s="94" t="s">
        <v>1594</v>
      </c>
      <c r="J1625" s="94"/>
      <c r="K1625" s="94"/>
    </row>
    <row r="1626" spans="1:11" x14ac:dyDescent="0.25">
      <c r="A1626" s="94" t="s">
        <v>1589</v>
      </c>
      <c r="B1626" s="101">
        <v>75</v>
      </c>
      <c r="C1626" s="94">
        <v>349500</v>
      </c>
      <c r="D1626" s="94" t="s">
        <v>1596</v>
      </c>
      <c r="E1626" s="94" t="s">
        <v>1618</v>
      </c>
      <c r="F1626" s="94" t="s">
        <v>49</v>
      </c>
      <c r="G1626" s="94"/>
      <c r="H1626" s="94" t="s">
        <v>1619</v>
      </c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103885.51999999999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6" t="s">
        <v>528</v>
      </c>
      <c r="C1665" s="125" t="s">
        <v>529</v>
      </c>
      <c r="D1665" s="125" t="s">
        <v>530</v>
      </c>
      <c r="E1665" s="125" t="s">
        <v>1491</v>
      </c>
      <c r="F1665" s="125" t="s">
        <v>1583</v>
      </c>
      <c r="G1665" s="125" t="s">
        <v>1584</v>
      </c>
      <c r="H1665" s="125" t="s">
        <v>1585</v>
      </c>
      <c r="I1665" s="125" t="s">
        <v>1586</v>
      </c>
      <c r="J1665" s="125" t="s">
        <v>1587</v>
      </c>
      <c r="K1665" s="125" t="s">
        <v>172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 t="s">
        <v>1588</v>
      </c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6" t="s">
        <v>528</v>
      </c>
      <c r="C1717" s="125" t="s">
        <v>529</v>
      </c>
      <c r="D1717" s="125" t="s">
        <v>530</v>
      </c>
      <c r="E1717" s="125" t="s">
        <v>1491</v>
      </c>
      <c r="F1717" s="125" t="s">
        <v>1583</v>
      </c>
      <c r="G1717" s="125" t="s">
        <v>1584</v>
      </c>
      <c r="H1717" s="125" t="s">
        <v>1585</v>
      </c>
      <c r="I1717" s="125" t="s">
        <v>1586</v>
      </c>
      <c r="J1717" s="125" t="s">
        <v>1587</v>
      </c>
      <c r="K1717" s="125" t="s">
        <v>172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 t="s">
        <v>1588</v>
      </c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6" t="s">
        <v>528</v>
      </c>
      <c r="C1769" s="125" t="s">
        <v>529</v>
      </c>
      <c r="D1769" s="125" t="s">
        <v>530</v>
      </c>
      <c r="E1769" s="125" t="s">
        <v>1491</v>
      </c>
      <c r="F1769" s="125" t="s">
        <v>1583</v>
      </c>
      <c r="G1769" s="125" t="s">
        <v>1584</v>
      </c>
      <c r="H1769" s="125" t="s">
        <v>1585</v>
      </c>
      <c r="I1769" s="125" t="s">
        <v>1586</v>
      </c>
      <c r="J1769" s="125" t="s">
        <v>1587</v>
      </c>
      <c r="K1769" s="125" t="s">
        <v>172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 t="s">
        <v>1588</v>
      </c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6" t="s">
        <v>528</v>
      </c>
      <c r="C1821" s="125" t="s">
        <v>529</v>
      </c>
      <c r="D1821" s="125" t="s">
        <v>530</v>
      </c>
      <c r="E1821" s="125" t="s">
        <v>1491</v>
      </c>
      <c r="F1821" s="125" t="s">
        <v>1583</v>
      </c>
      <c r="G1821" s="125" t="s">
        <v>1584</v>
      </c>
      <c r="H1821" s="125" t="s">
        <v>1585</v>
      </c>
      <c r="I1821" s="125" t="s">
        <v>1586</v>
      </c>
      <c r="J1821" s="125" t="s">
        <v>1587</v>
      </c>
      <c r="K1821" s="125" t="s">
        <v>172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 t="s">
        <v>1588</v>
      </c>
    </row>
    <row r="1823" spans="1:11" x14ac:dyDescent="0.25">
      <c r="A1823" s="94" t="s">
        <v>1620</v>
      </c>
      <c r="B1823" s="101">
        <v>264</v>
      </c>
      <c r="C1823" s="94" t="s">
        <v>1621</v>
      </c>
      <c r="D1823" s="94" t="s">
        <v>1622</v>
      </c>
      <c r="E1823" s="94" t="s">
        <v>1521</v>
      </c>
      <c r="F1823" s="94" t="s">
        <v>40</v>
      </c>
      <c r="G1823" s="94" t="s">
        <v>1623</v>
      </c>
      <c r="H1823" s="94" t="s">
        <v>1593</v>
      </c>
      <c r="I1823" s="94" t="s">
        <v>1594</v>
      </c>
      <c r="J1823" s="94"/>
      <c r="K1823" s="94"/>
    </row>
    <row r="1824" spans="1:11" x14ac:dyDescent="0.25">
      <c r="A1824" s="94" t="s">
        <v>1620</v>
      </c>
      <c r="B1824" s="101">
        <v>392.5</v>
      </c>
      <c r="C1824" s="100" t="s">
        <v>1624</v>
      </c>
      <c r="D1824" s="94" t="s">
        <v>1622</v>
      </c>
      <c r="E1824" s="94" t="s">
        <v>1521</v>
      </c>
      <c r="F1824" s="94" t="s">
        <v>40</v>
      </c>
      <c r="G1824" s="94" t="s">
        <v>1625</v>
      </c>
      <c r="H1824" s="94" t="s">
        <v>1593</v>
      </c>
      <c r="I1824" s="94" t="s">
        <v>1594</v>
      </c>
      <c r="J1824" s="94"/>
      <c r="K1824" s="94"/>
    </row>
    <row r="1825" spans="1:11" x14ac:dyDescent="0.25">
      <c r="A1825" s="94" t="s">
        <v>1620</v>
      </c>
      <c r="B1825" s="101">
        <v>522</v>
      </c>
      <c r="C1825" s="94" t="s">
        <v>1626</v>
      </c>
      <c r="D1825" s="94" t="s">
        <v>1627</v>
      </c>
      <c r="E1825" s="94" t="s">
        <v>1521</v>
      </c>
      <c r="F1825" s="94" t="s">
        <v>40</v>
      </c>
      <c r="G1825" s="94" t="s">
        <v>1628</v>
      </c>
      <c r="H1825" s="94" t="s">
        <v>1593</v>
      </c>
      <c r="I1825" s="94" t="s">
        <v>1594</v>
      </c>
      <c r="J1825" s="94"/>
      <c r="K1825" s="94"/>
    </row>
    <row r="1826" spans="1:11" x14ac:dyDescent="0.25">
      <c r="A1826" s="94" t="s">
        <v>1620</v>
      </c>
      <c r="B1826" s="101">
        <v>364</v>
      </c>
      <c r="C1826" s="94" t="s">
        <v>1629</v>
      </c>
      <c r="D1826" s="94" t="s">
        <v>1630</v>
      </c>
      <c r="E1826" s="94" t="s">
        <v>1521</v>
      </c>
      <c r="F1826" s="94" t="s">
        <v>40</v>
      </c>
      <c r="G1826" s="94" t="s">
        <v>1628</v>
      </c>
      <c r="H1826" s="94" t="s">
        <v>1593</v>
      </c>
      <c r="I1826" s="94" t="s">
        <v>1594</v>
      </c>
      <c r="J1826" s="94"/>
      <c r="K1826" s="94"/>
    </row>
    <row r="1827" spans="1:11" x14ac:dyDescent="0.25">
      <c r="A1827" s="94" t="s">
        <v>1620</v>
      </c>
      <c r="B1827" s="101">
        <v>462.5</v>
      </c>
      <c r="C1827" s="94" t="s">
        <v>1631</v>
      </c>
      <c r="D1827" s="94" t="s">
        <v>1632</v>
      </c>
      <c r="E1827" s="94" t="s">
        <v>1521</v>
      </c>
      <c r="F1827" s="94" t="s">
        <v>40</v>
      </c>
      <c r="G1827" s="94" t="s">
        <v>1633</v>
      </c>
      <c r="H1827" s="94" t="s">
        <v>1593</v>
      </c>
      <c r="I1827" s="94" t="s">
        <v>1594</v>
      </c>
      <c r="J1827" s="94"/>
      <c r="K1827" s="94"/>
    </row>
    <row r="1828" spans="1:11" x14ac:dyDescent="0.25">
      <c r="A1828" s="94" t="s">
        <v>1620</v>
      </c>
      <c r="B1828" s="101">
        <v>800</v>
      </c>
      <c r="C1828" s="94" t="s">
        <v>1634</v>
      </c>
      <c r="D1828" s="94" t="s">
        <v>1635</v>
      </c>
      <c r="E1828" s="94" t="s">
        <v>1505</v>
      </c>
      <c r="F1828" s="94" t="s">
        <v>40</v>
      </c>
      <c r="G1828" s="94" t="s">
        <v>1597</v>
      </c>
      <c r="H1828" s="94" t="s">
        <v>1593</v>
      </c>
      <c r="I1828" s="94" t="s">
        <v>1594</v>
      </c>
      <c r="J1828" s="94"/>
      <c r="K1828" s="94"/>
    </row>
    <row r="1829" spans="1:11" x14ac:dyDescent="0.25">
      <c r="A1829" s="94" t="s">
        <v>1620</v>
      </c>
      <c r="B1829" s="101">
        <v>2599.9899999999998</v>
      </c>
      <c r="C1829" s="94" t="s">
        <v>1636</v>
      </c>
      <c r="D1829" s="94" t="s">
        <v>1637</v>
      </c>
      <c r="E1829" s="94" t="s">
        <v>1505</v>
      </c>
      <c r="F1829" s="94" t="s">
        <v>40</v>
      </c>
      <c r="G1829" s="94" t="s">
        <v>1597</v>
      </c>
      <c r="H1829" s="94" t="s">
        <v>1593</v>
      </c>
      <c r="I1829" s="94" t="s">
        <v>1594</v>
      </c>
      <c r="J1829" s="94"/>
      <c r="K1829" s="94"/>
    </row>
    <row r="1830" spans="1:11" x14ac:dyDescent="0.25">
      <c r="A1830" s="94" t="s">
        <v>1620</v>
      </c>
      <c r="B1830" s="101">
        <v>708.5</v>
      </c>
      <c r="C1830" s="94" t="s">
        <v>1638</v>
      </c>
      <c r="D1830" s="94" t="s">
        <v>1635</v>
      </c>
      <c r="E1830" s="94" t="s">
        <v>1505</v>
      </c>
      <c r="F1830" s="94" t="s">
        <v>40</v>
      </c>
      <c r="G1830" s="94" t="s">
        <v>1597</v>
      </c>
      <c r="H1830" s="94" t="s">
        <v>1593</v>
      </c>
      <c r="I1830" s="94" t="s">
        <v>1594</v>
      </c>
      <c r="J1830" s="94"/>
      <c r="K1830" s="94"/>
    </row>
    <row r="1831" spans="1:11" x14ac:dyDescent="0.25">
      <c r="A1831" s="94" t="s">
        <v>1620</v>
      </c>
      <c r="B1831" s="101">
        <v>229</v>
      </c>
      <c r="C1831" s="94" t="s">
        <v>1639</v>
      </c>
      <c r="D1831" s="94" t="s">
        <v>1635</v>
      </c>
      <c r="E1831" s="94" t="s">
        <v>1505</v>
      </c>
      <c r="F1831" s="94" t="s">
        <v>40</v>
      </c>
      <c r="G1831" s="94" t="s">
        <v>1597</v>
      </c>
      <c r="H1831" s="94" t="s">
        <v>1593</v>
      </c>
      <c r="I1831" s="94" t="s">
        <v>1594</v>
      </c>
      <c r="J1831" s="94"/>
      <c r="K1831" s="94"/>
    </row>
    <row r="1832" spans="1:11" x14ac:dyDescent="0.25">
      <c r="A1832" s="94" t="s">
        <v>1620</v>
      </c>
      <c r="B1832" s="101">
        <v>641.5</v>
      </c>
      <c r="C1832" s="94" t="s">
        <v>1640</v>
      </c>
      <c r="D1832" s="94" t="s">
        <v>1641</v>
      </c>
      <c r="E1832" s="94" t="s">
        <v>1505</v>
      </c>
      <c r="F1832" s="94" t="s">
        <v>40</v>
      </c>
      <c r="G1832" s="94" t="s">
        <v>1597</v>
      </c>
      <c r="H1832" s="94" t="s">
        <v>1593</v>
      </c>
      <c r="I1832" s="94" t="s">
        <v>1594</v>
      </c>
      <c r="J1832" s="94"/>
      <c r="K1832" s="94"/>
    </row>
    <row r="1833" spans="1:11" x14ac:dyDescent="0.25">
      <c r="A1833" s="94" t="s">
        <v>1620</v>
      </c>
      <c r="B1833" s="101">
        <v>513.5</v>
      </c>
      <c r="C1833" s="94" t="s">
        <v>1642</v>
      </c>
      <c r="D1833" s="94" t="s">
        <v>1635</v>
      </c>
      <c r="E1833" s="94" t="s">
        <v>1505</v>
      </c>
      <c r="F1833" s="94" t="s">
        <v>40</v>
      </c>
      <c r="G1833" s="94" t="s">
        <v>1597</v>
      </c>
      <c r="H1833" s="94" t="s">
        <v>1593</v>
      </c>
      <c r="I1833" s="94" t="s">
        <v>1594</v>
      </c>
      <c r="J1833" s="94"/>
      <c r="K1833" s="94"/>
    </row>
    <row r="1834" spans="1:11" x14ac:dyDescent="0.25">
      <c r="A1834" s="94" t="s">
        <v>1620</v>
      </c>
      <c r="B1834" s="101">
        <v>1045</v>
      </c>
      <c r="C1834" s="94" t="s">
        <v>1643</v>
      </c>
      <c r="D1834" s="94" t="s">
        <v>1635</v>
      </c>
      <c r="E1834" s="94" t="s">
        <v>1505</v>
      </c>
      <c r="F1834" s="94" t="s">
        <v>40</v>
      </c>
      <c r="G1834" s="94" t="s">
        <v>1597</v>
      </c>
      <c r="H1834" s="94" t="s">
        <v>1593</v>
      </c>
      <c r="I1834" s="94" t="s">
        <v>1594</v>
      </c>
      <c r="J1834" s="94"/>
      <c r="K1834" s="94"/>
    </row>
    <row r="1835" spans="1:11" x14ac:dyDescent="0.25">
      <c r="A1835" s="94" t="s">
        <v>1620</v>
      </c>
      <c r="B1835" s="101">
        <v>555.5</v>
      </c>
      <c r="C1835" s="94" t="s">
        <v>1644</v>
      </c>
      <c r="D1835" s="94" t="s">
        <v>1645</v>
      </c>
      <c r="E1835" s="94" t="s">
        <v>1521</v>
      </c>
      <c r="F1835" s="94" t="s">
        <v>40</v>
      </c>
      <c r="G1835" s="94" t="s">
        <v>1625</v>
      </c>
      <c r="H1835" s="94" t="s">
        <v>1471</v>
      </c>
      <c r="I1835" s="94" t="s">
        <v>1594</v>
      </c>
      <c r="J1835" s="94"/>
      <c r="K1835" s="94"/>
    </row>
    <row r="1836" spans="1:11" x14ac:dyDescent="0.25">
      <c r="A1836" s="94" t="s">
        <v>1620</v>
      </c>
      <c r="B1836" s="101">
        <v>213</v>
      </c>
      <c r="C1836" s="94" t="s">
        <v>1646</v>
      </c>
      <c r="D1836" s="94" t="s">
        <v>1645</v>
      </c>
      <c r="E1836" s="94" t="s">
        <v>1521</v>
      </c>
      <c r="F1836" s="94" t="s">
        <v>40</v>
      </c>
      <c r="G1836" s="94" t="s">
        <v>1625</v>
      </c>
      <c r="H1836" s="94" t="s">
        <v>1471</v>
      </c>
      <c r="I1836" s="94" t="s">
        <v>1594</v>
      </c>
      <c r="J1836" s="94"/>
      <c r="K1836" s="94"/>
    </row>
    <row r="1837" spans="1:11" x14ac:dyDescent="0.25">
      <c r="A1837" s="94" t="s">
        <v>1620</v>
      </c>
      <c r="B1837" s="101">
        <v>563.5</v>
      </c>
      <c r="C1837" s="94">
        <v>251763</v>
      </c>
      <c r="D1837" s="94" t="s">
        <v>1647</v>
      </c>
      <c r="E1837" s="94" t="s">
        <v>1618</v>
      </c>
      <c r="F1837" s="94" t="s">
        <v>49</v>
      </c>
      <c r="G1837" s="94"/>
      <c r="H1837" s="94" t="s">
        <v>1619</v>
      </c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9874.49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6" t="s">
        <v>528</v>
      </c>
      <c r="C1873" s="125" t="s">
        <v>529</v>
      </c>
      <c r="D1873" s="125" t="s">
        <v>530</v>
      </c>
      <c r="E1873" s="125" t="s">
        <v>1491</v>
      </c>
      <c r="F1873" s="125" t="s">
        <v>1583</v>
      </c>
      <c r="G1873" s="125" t="s">
        <v>1584</v>
      </c>
      <c r="H1873" s="125" t="s">
        <v>1585</v>
      </c>
      <c r="I1873" s="125" t="s">
        <v>1586</v>
      </c>
      <c r="J1873" s="125" t="s">
        <v>1587</v>
      </c>
      <c r="K1873" s="125" t="s">
        <v>172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 t="s">
        <v>1588</v>
      </c>
    </row>
    <row r="1875" spans="1:11" x14ac:dyDescent="0.25">
      <c r="A1875" s="94" t="s">
        <v>1648</v>
      </c>
      <c r="B1875" s="101">
        <v>222</v>
      </c>
      <c r="C1875" s="94" t="s">
        <v>1649</v>
      </c>
      <c r="D1875" s="94" t="s">
        <v>1650</v>
      </c>
      <c r="E1875" s="94" t="s">
        <v>1521</v>
      </c>
      <c r="F1875" s="94" t="s">
        <v>40</v>
      </c>
      <c r="G1875" s="94" t="s">
        <v>1651</v>
      </c>
      <c r="H1875" s="94" t="s">
        <v>1593</v>
      </c>
      <c r="I1875" s="94" t="s">
        <v>1594</v>
      </c>
      <c r="J1875" s="94"/>
      <c r="K1875" s="94"/>
    </row>
    <row r="1876" spans="1:11" x14ac:dyDescent="0.25">
      <c r="A1876" s="94" t="s">
        <v>1648</v>
      </c>
      <c r="B1876" s="101">
        <v>314</v>
      </c>
      <c r="C1876" s="100" t="s">
        <v>1652</v>
      </c>
      <c r="D1876" s="94" t="s">
        <v>1653</v>
      </c>
      <c r="E1876" s="94" t="s">
        <v>1521</v>
      </c>
      <c r="F1876" s="94" t="s">
        <v>40</v>
      </c>
      <c r="G1876" s="94" t="s">
        <v>1628</v>
      </c>
      <c r="H1876" s="94" t="s">
        <v>1471</v>
      </c>
      <c r="I1876" s="94" t="s">
        <v>1594</v>
      </c>
      <c r="J1876" s="94"/>
      <c r="K1876" s="94"/>
    </row>
    <row r="1877" spans="1:11" x14ac:dyDescent="0.25">
      <c r="A1877" s="94" t="s">
        <v>1648</v>
      </c>
      <c r="B1877" s="101">
        <v>65.209999999999994</v>
      </c>
      <c r="C1877" s="94" t="s">
        <v>1654</v>
      </c>
      <c r="D1877" s="94" t="s">
        <v>1655</v>
      </c>
      <c r="E1877" s="94" t="s">
        <v>1521</v>
      </c>
      <c r="F1877" s="94" t="s">
        <v>40</v>
      </c>
      <c r="G1877" s="94" t="s">
        <v>1633</v>
      </c>
      <c r="H1877" s="94" t="s">
        <v>1471</v>
      </c>
      <c r="I1877" s="94" t="s">
        <v>1594</v>
      </c>
      <c r="J1877" s="94"/>
      <c r="K1877" s="94"/>
    </row>
    <row r="1878" spans="1:11" x14ac:dyDescent="0.25">
      <c r="A1878" s="94" t="s">
        <v>1648</v>
      </c>
      <c r="B1878" s="101">
        <v>668.5</v>
      </c>
      <c r="C1878" s="94" t="s">
        <v>1656</v>
      </c>
      <c r="D1878" s="94" t="s">
        <v>1655</v>
      </c>
      <c r="E1878" s="94" t="s">
        <v>1521</v>
      </c>
      <c r="F1878" s="94" t="s">
        <v>40</v>
      </c>
      <c r="G1878" s="94" t="s">
        <v>1628</v>
      </c>
      <c r="H1878" s="94" t="s">
        <v>1471</v>
      </c>
      <c r="I1878" s="94" t="s">
        <v>1594</v>
      </c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6" t="s">
        <v>528</v>
      </c>
      <c r="C1925" s="125" t="s">
        <v>529</v>
      </c>
      <c r="D1925" s="125" t="s">
        <v>530</v>
      </c>
      <c r="E1925" s="125" t="s">
        <v>1491</v>
      </c>
      <c r="F1925" s="125" t="s">
        <v>1583</v>
      </c>
      <c r="G1925" s="125" t="s">
        <v>1584</v>
      </c>
      <c r="H1925" s="125" t="s">
        <v>1585</v>
      </c>
      <c r="I1925" s="125" t="s">
        <v>1586</v>
      </c>
      <c r="J1925" s="125" t="s">
        <v>1587</v>
      </c>
      <c r="K1925" s="125" t="s">
        <v>172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 t="s">
        <v>1588</v>
      </c>
    </row>
    <row r="1927" spans="1:11" x14ac:dyDescent="0.25">
      <c r="A1927" s="94" t="s">
        <v>1657</v>
      </c>
      <c r="B1927" s="101">
        <v>895.5</v>
      </c>
      <c r="C1927" s="94" t="s">
        <v>1658</v>
      </c>
      <c r="D1927" s="94" t="s">
        <v>1659</v>
      </c>
      <c r="E1927" s="94" t="s">
        <v>1521</v>
      </c>
      <c r="F1927" s="94" t="s">
        <v>40</v>
      </c>
      <c r="G1927" s="94" t="s">
        <v>1633</v>
      </c>
      <c r="H1927" s="94" t="s">
        <v>1593</v>
      </c>
      <c r="I1927" s="94" t="s">
        <v>1594</v>
      </c>
      <c r="J1927" s="94"/>
      <c r="K1927" s="94"/>
    </row>
    <row r="1928" spans="1:11" x14ac:dyDescent="0.25">
      <c r="A1928" s="94" t="s">
        <v>1657</v>
      </c>
      <c r="B1928" s="101">
        <v>1208</v>
      </c>
      <c r="C1928" s="100" t="s">
        <v>1660</v>
      </c>
      <c r="D1928" s="94" t="s">
        <v>640</v>
      </c>
      <c r="E1928" s="94" t="s">
        <v>1505</v>
      </c>
      <c r="F1928" s="94" t="s">
        <v>40</v>
      </c>
      <c r="G1928" s="94" t="s">
        <v>1597</v>
      </c>
      <c r="H1928" s="94" t="s">
        <v>1593</v>
      </c>
      <c r="I1928" s="94" t="s">
        <v>1594</v>
      </c>
      <c r="J1928" s="94"/>
      <c r="K1928" s="94"/>
    </row>
    <row r="1929" spans="1:11" x14ac:dyDescent="0.25">
      <c r="A1929" s="94" t="s">
        <v>1657</v>
      </c>
      <c r="B1929" s="101">
        <v>51</v>
      </c>
      <c r="C1929" s="94" t="s">
        <v>1602</v>
      </c>
      <c r="D1929" s="94" t="s">
        <v>1661</v>
      </c>
      <c r="E1929" s="94" t="s">
        <v>1604</v>
      </c>
      <c r="F1929" s="94" t="s">
        <v>40</v>
      </c>
      <c r="G1929" s="94" t="s">
        <v>1605</v>
      </c>
      <c r="H1929" s="94" t="s">
        <v>126</v>
      </c>
      <c r="I1929" s="94" t="s">
        <v>1594</v>
      </c>
      <c r="J1929" s="94"/>
      <c r="K1929" s="94"/>
    </row>
    <row r="1930" spans="1:11" x14ac:dyDescent="0.25">
      <c r="A1930" s="94" t="s">
        <v>1657</v>
      </c>
      <c r="B1930" s="101">
        <v>639</v>
      </c>
      <c r="C1930" s="94" t="s">
        <v>1602</v>
      </c>
      <c r="D1930" s="94" t="s">
        <v>1662</v>
      </c>
      <c r="E1930" s="94" t="s">
        <v>1604</v>
      </c>
      <c r="F1930" s="94" t="s">
        <v>40</v>
      </c>
      <c r="G1930" s="94" t="s">
        <v>1605</v>
      </c>
      <c r="H1930" s="94" t="s">
        <v>126</v>
      </c>
      <c r="I1930" s="94" t="s">
        <v>1594</v>
      </c>
      <c r="J1930" s="94"/>
      <c r="K1930" s="94"/>
    </row>
    <row r="1931" spans="1:11" x14ac:dyDescent="0.25">
      <c r="A1931" s="94" t="s">
        <v>1657</v>
      </c>
      <c r="B1931" s="101">
        <v>327</v>
      </c>
      <c r="C1931" s="94" t="s">
        <v>1663</v>
      </c>
      <c r="D1931" s="94" t="s">
        <v>1664</v>
      </c>
      <c r="E1931" s="94" t="s">
        <v>1505</v>
      </c>
      <c r="F1931" s="94" t="s">
        <v>40</v>
      </c>
      <c r="G1931" s="94" t="s">
        <v>1597</v>
      </c>
      <c r="H1931" s="94" t="s">
        <v>1471</v>
      </c>
      <c r="I1931" s="94" t="s">
        <v>1594</v>
      </c>
      <c r="J1931" s="94"/>
      <c r="K1931" s="94"/>
    </row>
    <row r="1932" spans="1:11" x14ac:dyDescent="0.25">
      <c r="A1932" s="94" t="s">
        <v>1657</v>
      </c>
      <c r="B1932" s="101">
        <v>307.5</v>
      </c>
      <c r="C1932" s="94" t="s">
        <v>1665</v>
      </c>
      <c r="D1932" s="94" t="s">
        <v>1666</v>
      </c>
      <c r="E1932" s="94" t="s">
        <v>1476</v>
      </c>
      <c r="F1932" s="94" t="s">
        <v>40</v>
      </c>
      <c r="G1932" s="94" t="s">
        <v>1667</v>
      </c>
      <c r="H1932" s="94" t="s">
        <v>1471</v>
      </c>
      <c r="I1932" s="94" t="s">
        <v>1594</v>
      </c>
      <c r="J1932" s="94"/>
      <c r="K1932" s="94"/>
    </row>
    <row r="1933" spans="1:11" x14ac:dyDescent="0.25">
      <c r="A1933" s="94" t="s">
        <v>1657</v>
      </c>
      <c r="B1933" s="101">
        <v>50</v>
      </c>
      <c r="C1933" s="94">
        <v>250781</v>
      </c>
      <c r="D1933" s="94" t="s">
        <v>640</v>
      </c>
      <c r="E1933" s="94" t="s">
        <v>1618</v>
      </c>
      <c r="F1933" s="94" t="s">
        <v>49</v>
      </c>
      <c r="G1933" s="94"/>
      <c r="H1933" s="94" t="s">
        <v>1619</v>
      </c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3478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6" t="s">
        <v>528</v>
      </c>
      <c r="C1977" s="125" t="s">
        <v>529</v>
      </c>
      <c r="D1977" s="125" t="s">
        <v>530</v>
      </c>
      <c r="E1977" s="125" t="s">
        <v>1491</v>
      </c>
      <c r="F1977" s="125" t="s">
        <v>1583</v>
      </c>
      <c r="G1977" s="125" t="s">
        <v>1584</v>
      </c>
      <c r="H1977" s="125" t="s">
        <v>1585</v>
      </c>
      <c r="I1977" s="125" t="s">
        <v>1586</v>
      </c>
      <c r="J1977" s="125" t="s">
        <v>1587</v>
      </c>
      <c r="K1977" s="125" t="s">
        <v>172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 t="s">
        <v>1588</v>
      </c>
    </row>
    <row r="1979" spans="1:11" x14ac:dyDescent="0.25">
      <c r="A1979" s="94" t="s">
        <v>1668</v>
      </c>
      <c r="B1979" s="101">
        <v>102.99</v>
      </c>
      <c r="C1979" s="94" t="s">
        <v>1669</v>
      </c>
      <c r="D1979" s="94" t="s">
        <v>1670</v>
      </c>
      <c r="E1979" s="94" t="s">
        <v>1476</v>
      </c>
      <c r="F1979" s="94" t="s">
        <v>40</v>
      </c>
      <c r="G1979" s="94" t="s">
        <v>1671</v>
      </c>
      <c r="H1979" s="94" t="s">
        <v>1593</v>
      </c>
      <c r="I1979" s="94" t="s">
        <v>1594</v>
      </c>
      <c r="J1979" s="94"/>
      <c r="K1979" s="94"/>
    </row>
    <row r="1980" spans="1:11" x14ac:dyDescent="0.25">
      <c r="A1980" s="94" t="s">
        <v>1668</v>
      </c>
      <c r="B1980" s="101">
        <v>1071.5</v>
      </c>
      <c r="C1980" s="100" t="s">
        <v>1672</v>
      </c>
      <c r="D1980" s="94" t="s">
        <v>1670</v>
      </c>
      <c r="E1980" s="94" t="s">
        <v>1476</v>
      </c>
      <c r="F1980" s="94" t="s">
        <v>40</v>
      </c>
      <c r="G1980" s="94" t="s">
        <v>1671</v>
      </c>
      <c r="H1980" s="94" t="s">
        <v>1593</v>
      </c>
      <c r="I1980" s="94" t="s">
        <v>1594</v>
      </c>
      <c r="J1980" s="94"/>
      <c r="K1980" s="94"/>
    </row>
    <row r="1981" spans="1:11" x14ac:dyDescent="0.25">
      <c r="A1981" s="94" t="s">
        <v>1668</v>
      </c>
      <c r="B1981" s="101">
        <v>54</v>
      </c>
      <c r="C1981" s="94" t="s">
        <v>1673</v>
      </c>
      <c r="D1981" s="94" t="s">
        <v>1674</v>
      </c>
      <c r="E1981" s="94" t="s">
        <v>1476</v>
      </c>
      <c r="F1981" s="94" t="s">
        <v>40</v>
      </c>
      <c r="G1981" s="94" t="s">
        <v>1671</v>
      </c>
      <c r="H1981" s="94" t="s">
        <v>1593</v>
      </c>
      <c r="I1981" s="94" t="s">
        <v>1594</v>
      </c>
      <c r="J1981" s="94"/>
      <c r="K1981" s="94"/>
    </row>
    <row r="1982" spans="1:11" x14ac:dyDescent="0.25">
      <c r="A1982" s="94" t="s">
        <v>1668</v>
      </c>
      <c r="B1982" s="101">
        <v>297.5</v>
      </c>
      <c r="C1982" s="94" t="s">
        <v>1675</v>
      </c>
      <c r="D1982" s="94" t="s">
        <v>1674</v>
      </c>
      <c r="E1982" s="94" t="s">
        <v>1476</v>
      </c>
      <c r="F1982" s="94" t="s">
        <v>40</v>
      </c>
      <c r="G1982" s="94" t="s">
        <v>1671</v>
      </c>
      <c r="H1982" s="94" t="s">
        <v>1593</v>
      </c>
      <c r="I1982" s="94" t="s">
        <v>1594</v>
      </c>
      <c r="J1982" s="94"/>
      <c r="K1982" s="94"/>
    </row>
    <row r="1983" spans="1:11" x14ac:dyDescent="0.25">
      <c r="A1983" s="94" t="s">
        <v>1668</v>
      </c>
      <c r="B1983" s="101">
        <v>600</v>
      </c>
      <c r="C1983" s="94" t="s">
        <v>1676</v>
      </c>
      <c r="D1983" s="94" t="s">
        <v>1042</v>
      </c>
      <c r="E1983" s="94" t="s">
        <v>1505</v>
      </c>
      <c r="F1983" s="94" t="s">
        <v>40</v>
      </c>
      <c r="G1983" s="94" t="s">
        <v>1677</v>
      </c>
      <c r="H1983" s="94" t="s">
        <v>1471</v>
      </c>
      <c r="I1983" s="94" t="s">
        <v>1594</v>
      </c>
      <c r="J1983" s="94"/>
      <c r="K1983" s="94"/>
    </row>
    <row r="1984" spans="1:11" x14ac:dyDescent="0.25">
      <c r="A1984" s="94" t="s">
        <v>1668</v>
      </c>
      <c r="B1984" s="101">
        <v>154.5</v>
      </c>
      <c r="C1984" s="94" t="s">
        <v>1678</v>
      </c>
      <c r="D1984" s="94" t="s">
        <v>1679</v>
      </c>
      <c r="E1984" s="94" t="s">
        <v>1476</v>
      </c>
      <c r="F1984" s="94" t="s">
        <v>40</v>
      </c>
      <c r="G1984" s="94" t="s">
        <v>1667</v>
      </c>
      <c r="H1984" s="94" t="s">
        <v>1471</v>
      </c>
      <c r="I1984" s="94" t="s">
        <v>1594</v>
      </c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6" t="s">
        <v>528</v>
      </c>
      <c r="C2029" s="125" t="s">
        <v>529</v>
      </c>
      <c r="D2029" s="125" t="s">
        <v>530</v>
      </c>
      <c r="E2029" s="125" t="s">
        <v>1491</v>
      </c>
      <c r="F2029" s="125" t="s">
        <v>1583</v>
      </c>
      <c r="G2029" s="125" t="s">
        <v>1584</v>
      </c>
      <c r="H2029" s="125" t="s">
        <v>1585</v>
      </c>
      <c r="I2029" s="125" t="s">
        <v>1586</v>
      </c>
      <c r="J2029" s="125" t="s">
        <v>1587</v>
      </c>
      <c r="K2029" s="125" t="s">
        <v>172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 t="s">
        <v>1588</v>
      </c>
    </row>
    <row r="2031" spans="1:11" x14ac:dyDescent="0.25">
      <c r="A2031" s="94" t="s">
        <v>1680</v>
      </c>
      <c r="B2031" s="101">
        <v>58</v>
      </c>
      <c r="C2031" s="94">
        <v>58931300679</v>
      </c>
      <c r="D2031" s="94" t="s">
        <v>1681</v>
      </c>
      <c r="E2031" s="94" t="s">
        <v>1521</v>
      </c>
      <c r="F2031" s="94" t="s">
        <v>34</v>
      </c>
      <c r="G2031" s="94" t="s">
        <v>1682</v>
      </c>
      <c r="H2031" s="94" t="s">
        <v>1614</v>
      </c>
      <c r="I2031" s="94" t="s">
        <v>1594</v>
      </c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6" t="s">
        <v>528</v>
      </c>
      <c r="C2081" s="125" t="s">
        <v>529</v>
      </c>
      <c r="D2081" s="125" t="s">
        <v>530</v>
      </c>
      <c r="E2081" s="125" t="s">
        <v>1491</v>
      </c>
      <c r="F2081" s="125" t="s">
        <v>1583</v>
      </c>
      <c r="G2081" s="125" t="s">
        <v>1584</v>
      </c>
      <c r="H2081" s="125" t="s">
        <v>1585</v>
      </c>
      <c r="I2081" s="125" t="s">
        <v>1586</v>
      </c>
      <c r="J2081" s="125" t="s">
        <v>1587</v>
      </c>
      <c r="K2081" s="125" t="s">
        <v>172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 t="s">
        <v>1588</v>
      </c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6" t="s">
        <v>528</v>
      </c>
      <c r="C2133" s="125" t="s">
        <v>529</v>
      </c>
      <c r="D2133" s="125" t="s">
        <v>530</v>
      </c>
      <c r="E2133" s="125" t="s">
        <v>1491</v>
      </c>
      <c r="F2133" s="125" t="s">
        <v>1583</v>
      </c>
      <c r="G2133" s="125" t="s">
        <v>1584</v>
      </c>
      <c r="H2133" s="125" t="s">
        <v>1585</v>
      </c>
      <c r="I2133" s="125" t="s">
        <v>1586</v>
      </c>
      <c r="J2133" s="125" t="s">
        <v>1587</v>
      </c>
      <c r="K2133" s="125" t="s">
        <v>172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 t="s">
        <v>1588</v>
      </c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6" t="s">
        <v>528</v>
      </c>
      <c r="C2185" s="125" t="s">
        <v>529</v>
      </c>
      <c r="D2185" s="125" t="s">
        <v>530</v>
      </c>
      <c r="E2185" s="125" t="s">
        <v>1491</v>
      </c>
      <c r="F2185" s="125" t="s">
        <v>1583</v>
      </c>
      <c r="G2185" s="125" t="s">
        <v>1584</v>
      </c>
      <c r="H2185" s="125" t="s">
        <v>1585</v>
      </c>
      <c r="I2185" s="125" t="s">
        <v>1586</v>
      </c>
      <c r="J2185" s="125" t="s">
        <v>1587</v>
      </c>
      <c r="K2185" s="125" t="s">
        <v>172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 t="s">
        <v>1588</v>
      </c>
    </row>
    <row r="2187" spans="1:11" x14ac:dyDescent="0.25">
      <c r="A2187" s="94" t="s">
        <v>1683</v>
      </c>
      <c r="B2187" s="101">
        <v>3393.5</v>
      </c>
      <c r="C2187" s="94" t="s">
        <v>1684</v>
      </c>
      <c r="D2187" s="94" t="s">
        <v>1685</v>
      </c>
      <c r="E2187" s="94" t="s">
        <v>1521</v>
      </c>
      <c r="F2187" s="94" t="s">
        <v>40</v>
      </c>
      <c r="G2187" s="94" t="s">
        <v>1628</v>
      </c>
      <c r="H2187" s="94" t="s">
        <v>1593</v>
      </c>
      <c r="I2187" s="94" t="s">
        <v>1594</v>
      </c>
      <c r="J2187" s="94"/>
      <c r="K2187" s="94"/>
    </row>
    <row r="2188" spans="1:11" x14ac:dyDescent="0.25">
      <c r="A2188" s="94" t="s">
        <v>1683</v>
      </c>
      <c r="B2188" s="101">
        <v>250</v>
      </c>
      <c r="C2188" s="100" t="s">
        <v>1686</v>
      </c>
      <c r="D2188" s="94" t="s">
        <v>1687</v>
      </c>
      <c r="E2188" s="94" t="s">
        <v>1521</v>
      </c>
      <c r="F2188" s="94" t="s">
        <v>40</v>
      </c>
      <c r="G2188" s="94" t="s">
        <v>1628</v>
      </c>
      <c r="H2188" s="94" t="s">
        <v>1471</v>
      </c>
      <c r="I2188" s="94" t="s">
        <v>1594</v>
      </c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3643.5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6" t="s">
        <v>528</v>
      </c>
      <c r="C2237" s="125" t="s">
        <v>529</v>
      </c>
      <c r="D2237" s="125" t="s">
        <v>530</v>
      </c>
      <c r="E2237" s="125" t="s">
        <v>1491</v>
      </c>
      <c r="F2237" s="125" t="s">
        <v>1583</v>
      </c>
      <c r="G2237" s="125" t="s">
        <v>1584</v>
      </c>
      <c r="H2237" s="125" t="s">
        <v>1585</v>
      </c>
      <c r="I2237" s="125" t="s">
        <v>1586</v>
      </c>
      <c r="J2237" s="125" t="s">
        <v>1587</v>
      </c>
      <c r="K2237" s="125" t="s">
        <v>172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 t="s">
        <v>1588</v>
      </c>
    </row>
    <row r="2239" spans="1:11" x14ac:dyDescent="0.25">
      <c r="A2239" s="94" t="s">
        <v>1688</v>
      </c>
      <c r="B2239" s="101">
        <v>88.99</v>
      </c>
      <c r="C2239" s="94" t="s">
        <v>1689</v>
      </c>
      <c r="D2239" s="94" t="s">
        <v>1690</v>
      </c>
      <c r="E2239" s="94" t="s">
        <v>1479</v>
      </c>
      <c r="F2239" s="94" t="s">
        <v>40</v>
      </c>
      <c r="G2239" s="94" t="s">
        <v>1592</v>
      </c>
      <c r="H2239" s="94" t="s">
        <v>1593</v>
      </c>
      <c r="I2239" s="94" t="s">
        <v>1594</v>
      </c>
      <c r="J2239" s="94"/>
      <c r="K2239" s="94"/>
    </row>
    <row r="2240" spans="1:11" x14ac:dyDescent="0.25">
      <c r="A2240" s="94" t="s">
        <v>1688</v>
      </c>
      <c r="B2240" s="101">
        <v>88.99</v>
      </c>
      <c r="C2240" s="100" t="s">
        <v>1691</v>
      </c>
      <c r="D2240" s="94" t="s">
        <v>1551</v>
      </c>
      <c r="E2240" s="94" t="s">
        <v>1479</v>
      </c>
      <c r="F2240" s="94" t="s">
        <v>40</v>
      </c>
      <c r="G2240" s="94" t="s">
        <v>1592</v>
      </c>
      <c r="H2240" s="94" t="s">
        <v>1593</v>
      </c>
      <c r="I2240" s="94" t="s">
        <v>1594</v>
      </c>
      <c r="J2240" s="94"/>
      <c r="K2240" s="94"/>
    </row>
    <row r="2241" spans="1:11" x14ac:dyDescent="0.25">
      <c r="A2241" s="94" t="s">
        <v>1688</v>
      </c>
      <c r="B2241" s="101">
        <v>4915.5</v>
      </c>
      <c r="C2241" s="94" t="s">
        <v>1692</v>
      </c>
      <c r="D2241" s="94" t="s">
        <v>1693</v>
      </c>
      <c r="E2241" s="94" t="s">
        <v>1479</v>
      </c>
      <c r="F2241" s="94" t="s">
        <v>40</v>
      </c>
      <c r="G2241" s="94" t="s">
        <v>1592</v>
      </c>
      <c r="H2241" s="94" t="s">
        <v>1593</v>
      </c>
      <c r="I2241" s="94" t="s">
        <v>1594</v>
      </c>
      <c r="J2241" s="94"/>
      <c r="K2241" s="94"/>
    </row>
    <row r="2242" spans="1:11" x14ac:dyDescent="0.25">
      <c r="A2242" s="94" t="s">
        <v>1688</v>
      </c>
      <c r="B2242" s="101">
        <v>299</v>
      </c>
      <c r="C2242" s="94" t="s">
        <v>1694</v>
      </c>
      <c r="D2242" s="94" t="s">
        <v>1690</v>
      </c>
      <c r="E2242" s="94" t="s">
        <v>1479</v>
      </c>
      <c r="F2242" s="94" t="s">
        <v>40</v>
      </c>
      <c r="G2242" s="94" t="s">
        <v>1695</v>
      </c>
      <c r="H2242" s="94" t="s">
        <v>1593</v>
      </c>
      <c r="I2242" s="94" t="s">
        <v>1594</v>
      </c>
      <c r="J2242" s="94"/>
      <c r="K2242" s="94"/>
    </row>
    <row r="2243" spans="1:11" x14ac:dyDescent="0.25">
      <c r="A2243" s="94" t="s">
        <v>1688</v>
      </c>
      <c r="B2243" s="101">
        <v>621</v>
      </c>
      <c r="C2243" s="94" t="s">
        <v>1696</v>
      </c>
      <c r="D2243" s="94" t="s">
        <v>1551</v>
      </c>
      <c r="E2243" s="94" t="s">
        <v>1479</v>
      </c>
      <c r="F2243" s="94" t="s">
        <v>40</v>
      </c>
      <c r="G2243" s="94" t="s">
        <v>1695</v>
      </c>
      <c r="H2243" s="94" t="s">
        <v>1593</v>
      </c>
      <c r="I2243" s="94" t="s">
        <v>1594</v>
      </c>
      <c r="J2243" s="94"/>
      <c r="K2243" s="94"/>
    </row>
    <row r="2244" spans="1:11" x14ac:dyDescent="0.25">
      <c r="A2244" s="94" t="s">
        <v>1688</v>
      </c>
      <c r="B2244" s="101">
        <v>280</v>
      </c>
      <c r="C2244" s="94" t="s">
        <v>1697</v>
      </c>
      <c r="D2244" s="94" t="s">
        <v>1698</v>
      </c>
      <c r="E2244" s="94" t="s">
        <v>1505</v>
      </c>
      <c r="F2244" s="94" t="s">
        <v>40</v>
      </c>
      <c r="G2244" s="94" t="s">
        <v>1597</v>
      </c>
      <c r="H2244" s="94" t="s">
        <v>1593</v>
      </c>
      <c r="I2244" s="94" t="s">
        <v>1594</v>
      </c>
      <c r="J2244" s="94"/>
      <c r="K2244" s="94"/>
    </row>
    <row r="2245" spans="1:11" x14ac:dyDescent="0.25">
      <c r="A2245" s="94" t="s">
        <v>1688</v>
      </c>
      <c r="B2245" s="101">
        <v>2</v>
      </c>
      <c r="C2245" s="94" t="s">
        <v>1699</v>
      </c>
      <c r="D2245" s="94" t="s">
        <v>1700</v>
      </c>
      <c r="E2245" s="94" t="s">
        <v>1521</v>
      </c>
      <c r="F2245" s="94" t="s">
        <v>40</v>
      </c>
      <c r="G2245" s="94" t="s">
        <v>1701</v>
      </c>
      <c r="H2245" s="94" t="s">
        <v>1471</v>
      </c>
      <c r="I2245" s="94" t="s">
        <v>1594</v>
      </c>
      <c r="J2245" s="94"/>
      <c r="K2245" s="94"/>
    </row>
    <row r="2246" spans="1:11" x14ac:dyDescent="0.25">
      <c r="A2246" s="94" t="s">
        <v>1688</v>
      </c>
      <c r="B2246" s="101">
        <v>25</v>
      </c>
      <c r="C2246" s="94" t="s">
        <v>1085</v>
      </c>
      <c r="D2246" s="94" t="s">
        <v>1086</v>
      </c>
      <c r="E2246" s="94" t="s">
        <v>1479</v>
      </c>
      <c r="F2246" s="94" t="s">
        <v>40</v>
      </c>
      <c r="G2246" s="94" t="s">
        <v>1695</v>
      </c>
      <c r="H2246" s="94" t="s">
        <v>1471</v>
      </c>
      <c r="I2246" s="94" t="s">
        <v>1594</v>
      </c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6320.48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6" t="s">
        <v>528</v>
      </c>
      <c r="C2289" s="125" t="s">
        <v>529</v>
      </c>
      <c r="D2289" s="125" t="s">
        <v>530</v>
      </c>
      <c r="E2289" s="125" t="s">
        <v>1491</v>
      </c>
      <c r="F2289" s="125" t="s">
        <v>1583</v>
      </c>
      <c r="G2289" s="125" t="s">
        <v>1584</v>
      </c>
      <c r="H2289" s="125" t="s">
        <v>1585</v>
      </c>
      <c r="I2289" s="125" t="s">
        <v>1586</v>
      </c>
      <c r="J2289" s="125" t="s">
        <v>1587</v>
      </c>
      <c r="K2289" s="125" t="s">
        <v>172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 t="s">
        <v>1588</v>
      </c>
    </row>
    <row r="2291" spans="1:11" x14ac:dyDescent="0.25">
      <c r="A2291" s="94" t="s">
        <v>1702</v>
      </c>
      <c r="B2291" s="101">
        <v>587.5</v>
      </c>
      <c r="C2291" s="94" t="s">
        <v>1703</v>
      </c>
      <c r="D2291" s="94" t="s">
        <v>1704</v>
      </c>
      <c r="E2291" s="94" t="s">
        <v>1521</v>
      </c>
      <c r="F2291" s="94" t="s">
        <v>40</v>
      </c>
      <c r="G2291" s="94" t="s">
        <v>1625</v>
      </c>
      <c r="H2291" s="94" t="s">
        <v>1593</v>
      </c>
      <c r="I2291" s="94" t="s">
        <v>1594</v>
      </c>
      <c r="J2291" s="94"/>
      <c r="K2291" s="94"/>
    </row>
    <row r="2292" spans="1:11" x14ac:dyDescent="0.25">
      <c r="A2292" s="94" t="s">
        <v>1702</v>
      </c>
      <c r="B2292" s="101">
        <v>311.64999999999998</v>
      </c>
      <c r="C2292" s="100" t="s">
        <v>1705</v>
      </c>
      <c r="D2292" s="94" t="s">
        <v>1706</v>
      </c>
      <c r="E2292" s="94" t="s">
        <v>1479</v>
      </c>
      <c r="F2292" s="94" t="s">
        <v>40</v>
      </c>
      <c r="G2292" s="94" t="s">
        <v>1592</v>
      </c>
      <c r="H2292" s="94" t="s">
        <v>1471</v>
      </c>
      <c r="I2292" s="94" t="s">
        <v>1594</v>
      </c>
      <c r="J2292" s="94"/>
      <c r="K2292" s="94"/>
    </row>
    <row r="2293" spans="1:11" x14ac:dyDescent="0.25">
      <c r="A2293" s="94" t="s">
        <v>1702</v>
      </c>
      <c r="B2293" s="101">
        <v>11</v>
      </c>
      <c r="C2293" s="94" t="s">
        <v>1707</v>
      </c>
      <c r="D2293" s="94" t="s">
        <v>1708</v>
      </c>
      <c r="E2293" s="94" t="s">
        <v>1521</v>
      </c>
      <c r="F2293" s="94" t="s">
        <v>40</v>
      </c>
      <c r="G2293" s="94" t="s">
        <v>1628</v>
      </c>
      <c r="H2293" s="94" t="s">
        <v>1471</v>
      </c>
      <c r="I2293" s="94" t="s">
        <v>1594</v>
      </c>
      <c r="J2293" s="94"/>
      <c r="K2293" s="94"/>
    </row>
    <row r="2294" spans="1:11" x14ac:dyDescent="0.25">
      <c r="A2294" s="94" t="s">
        <v>1702</v>
      </c>
      <c r="B2294" s="101">
        <v>327</v>
      </c>
      <c r="C2294" s="94">
        <v>25912300436</v>
      </c>
      <c r="D2294" s="94" t="s">
        <v>1709</v>
      </c>
      <c r="E2294" s="94" t="s">
        <v>1521</v>
      </c>
      <c r="F2294" s="94" t="s">
        <v>34</v>
      </c>
      <c r="G2294" s="94" t="s">
        <v>1682</v>
      </c>
      <c r="H2294" s="94" t="s">
        <v>1614</v>
      </c>
      <c r="I2294" s="94" t="s">
        <v>1594</v>
      </c>
      <c r="J2294" s="94"/>
      <c r="K2294" s="94"/>
    </row>
    <row r="2295" spans="1:11" x14ac:dyDescent="0.25">
      <c r="A2295" s="94" t="s">
        <v>1702</v>
      </c>
      <c r="B2295" s="101">
        <v>250.03</v>
      </c>
      <c r="C2295" s="94">
        <v>58912001511</v>
      </c>
      <c r="D2295" s="94" t="s">
        <v>1710</v>
      </c>
      <c r="E2295" s="94" t="s">
        <v>1476</v>
      </c>
      <c r="F2295" s="94" t="s">
        <v>34</v>
      </c>
      <c r="G2295" s="94" t="s">
        <v>1611</v>
      </c>
      <c r="H2295" s="94" t="s">
        <v>1614</v>
      </c>
      <c r="I2295" s="94" t="s">
        <v>1594</v>
      </c>
      <c r="J2295" s="94"/>
      <c r="K2295" s="94"/>
    </row>
    <row r="2296" spans="1:11" x14ac:dyDescent="0.25">
      <c r="A2296" s="94" t="s">
        <v>1702</v>
      </c>
      <c r="B2296" s="101">
        <v>105</v>
      </c>
      <c r="C2296" s="94">
        <v>58912300367</v>
      </c>
      <c r="D2296" s="94" t="s">
        <v>1711</v>
      </c>
      <c r="E2296" s="94" t="s">
        <v>1476</v>
      </c>
      <c r="F2296" s="94" t="s">
        <v>34</v>
      </c>
      <c r="G2296" s="94" t="s">
        <v>1611</v>
      </c>
      <c r="H2296" s="94" t="s">
        <v>1612</v>
      </c>
      <c r="I2296" s="94" t="s">
        <v>1594</v>
      </c>
      <c r="J2296" s="94"/>
      <c r="K2296" s="94"/>
    </row>
    <row r="2297" spans="1:11" x14ac:dyDescent="0.25">
      <c r="A2297" s="94" t="s">
        <v>1702</v>
      </c>
      <c r="B2297" s="101">
        <v>53</v>
      </c>
      <c r="C2297" s="94">
        <v>58931300597</v>
      </c>
      <c r="D2297" s="94" t="s">
        <v>1712</v>
      </c>
      <c r="E2297" s="94" t="s">
        <v>1476</v>
      </c>
      <c r="F2297" s="94" t="s">
        <v>34</v>
      </c>
      <c r="G2297" s="94" t="s">
        <v>1611</v>
      </c>
      <c r="H2297" s="94" t="s">
        <v>1612</v>
      </c>
      <c r="I2297" s="94" t="s">
        <v>1594</v>
      </c>
      <c r="J2297" s="94"/>
      <c r="K2297" s="94"/>
    </row>
    <row r="2298" spans="1:11" x14ac:dyDescent="0.25">
      <c r="A2298" s="94" t="s">
        <v>1702</v>
      </c>
      <c r="B2298" s="101">
        <v>13000</v>
      </c>
      <c r="C2298" s="94">
        <v>9116742</v>
      </c>
      <c r="D2298" s="94" t="s">
        <v>1713</v>
      </c>
      <c r="E2298" s="94" t="s">
        <v>1616</v>
      </c>
      <c r="F2298" s="94" t="s">
        <v>34</v>
      </c>
      <c r="G2298" s="94"/>
      <c r="H2298" s="94" t="s">
        <v>1614</v>
      </c>
      <c r="I2298" s="94" t="s">
        <v>1594</v>
      </c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14645.18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6" t="s">
        <v>528</v>
      </c>
      <c r="C2341" s="125" t="s">
        <v>529</v>
      </c>
      <c r="D2341" s="125" t="s">
        <v>530</v>
      </c>
      <c r="E2341" s="125" t="s">
        <v>1491</v>
      </c>
      <c r="F2341" s="125" t="s">
        <v>1583</v>
      </c>
      <c r="G2341" s="125" t="s">
        <v>1584</v>
      </c>
      <c r="H2341" s="125" t="s">
        <v>1585</v>
      </c>
      <c r="I2341" s="125" t="s">
        <v>1586</v>
      </c>
      <c r="J2341" s="125" t="s">
        <v>1587</v>
      </c>
      <c r="K2341" s="125" t="s">
        <v>172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 t="s">
        <v>1588</v>
      </c>
    </row>
    <row r="2343" spans="1:11" x14ac:dyDescent="0.25">
      <c r="A2343" s="94" t="s">
        <v>1714</v>
      </c>
      <c r="B2343" s="101">
        <v>493</v>
      </c>
      <c r="C2343" s="94" t="s">
        <v>1715</v>
      </c>
      <c r="D2343" s="94" t="s">
        <v>1529</v>
      </c>
      <c r="E2343" s="94" t="s">
        <v>1521</v>
      </c>
      <c r="F2343" s="94" t="s">
        <v>40</v>
      </c>
      <c r="G2343" s="94" t="s">
        <v>1701</v>
      </c>
      <c r="H2343" s="94" t="s">
        <v>1593</v>
      </c>
      <c r="I2343" s="94" t="s">
        <v>1594</v>
      </c>
      <c r="J2343" s="94"/>
      <c r="K2343" s="94"/>
    </row>
    <row r="2344" spans="1:11" x14ac:dyDescent="0.25">
      <c r="A2344" s="94" t="s">
        <v>1714</v>
      </c>
      <c r="B2344" s="101">
        <v>174</v>
      </c>
      <c r="C2344" s="100" t="s">
        <v>1716</v>
      </c>
      <c r="D2344" s="94" t="s">
        <v>1529</v>
      </c>
      <c r="E2344" s="94" t="s">
        <v>1521</v>
      </c>
      <c r="F2344" s="94" t="s">
        <v>40</v>
      </c>
      <c r="G2344" s="94" t="s">
        <v>1701</v>
      </c>
      <c r="H2344" s="94" t="s">
        <v>1593</v>
      </c>
      <c r="I2344" s="94" t="s">
        <v>1594</v>
      </c>
      <c r="J2344" s="94"/>
      <c r="K2344" s="94"/>
    </row>
    <row r="2345" spans="1:11" x14ac:dyDescent="0.25">
      <c r="A2345" s="94" t="s">
        <v>1714</v>
      </c>
      <c r="B2345" s="101">
        <v>430.5</v>
      </c>
      <c r="C2345" s="94" t="s">
        <v>1717</v>
      </c>
      <c r="D2345" s="94" t="s">
        <v>1718</v>
      </c>
      <c r="E2345" s="94" t="s">
        <v>1521</v>
      </c>
      <c r="F2345" s="94" t="s">
        <v>40</v>
      </c>
      <c r="G2345" s="94" t="s">
        <v>1625</v>
      </c>
      <c r="H2345" s="94" t="s">
        <v>1593</v>
      </c>
      <c r="I2345" s="94" t="s">
        <v>1594</v>
      </c>
      <c r="J2345" s="94"/>
      <c r="K2345" s="94"/>
    </row>
    <row r="2346" spans="1:11" x14ac:dyDescent="0.25">
      <c r="A2346" s="94" t="s">
        <v>1714</v>
      </c>
      <c r="B2346" s="101">
        <v>686</v>
      </c>
      <c r="C2346" s="94" t="s">
        <v>1719</v>
      </c>
      <c r="D2346" s="94" t="s">
        <v>1720</v>
      </c>
      <c r="E2346" s="94" t="s">
        <v>1505</v>
      </c>
      <c r="F2346" s="94" t="s">
        <v>40</v>
      </c>
      <c r="G2346" s="94" t="s">
        <v>1597</v>
      </c>
      <c r="H2346" s="94" t="s">
        <v>1593</v>
      </c>
      <c r="I2346" s="94" t="s">
        <v>1594</v>
      </c>
      <c r="J2346" s="94"/>
      <c r="K2346" s="94"/>
    </row>
    <row r="2347" spans="1:11" x14ac:dyDescent="0.25">
      <c r="A2347" s="94" t="s">
        <v>1714</v>
      </c>
      <c r="B2347" s="101">
        <v>69.010000000000005</v>
      </c>
      <c r="C2347" s="94" t="s">
        <v>1721</v>
      </c>
      <c r="D2347" s="94" t="s">
        <v>1722</v>
      </c>
      <c r="E2347" s="94" t="s">
        <v>1476</v>
      </c>
      <c r="F2347" s="94" t="s">
        <v>40</v>
      </c>
      <c r="G2347" s="94" t="s">
        <v>1671</v>
      </c>
      <c r="H2347" s="94" t="s">
        <v>1593</v>
      </c>
      <c r="I2347" s="94" t="s">
        <v>1594</v>
      </c>
      <c r="J2347" s="94"/>
      <c r="K2347" s="94"/>
    </row>
    <row r="2348" spans="1:11" x14ac:dyDescent="0.25">
      <c r="A2348" s="94" t="s">
        <v>1714</v>
      </c>
      <c r="B2348" s="101">
        <v>429.5</v>
      </c>
      <c r="C2348" s="94" t="s">
        <v>1602</v>
      </c>
      <c r="D2348" s="94" t="s">
        <v>1723</v>
      </c>
      <c r="E2348" s="94" t="s">
        <v>1604</v>
      </c>
      <c r="F2348" s="94" t="s">
        <v>40</v>
      </c>
      <c r="G2348" s="94" t="s">
        <v>1605</v>
      </c>
      <c r="H2348" s="94" t="s">
        <v>126</v>
      </c>
      <c r="I2348" s="94" t="s">
        <v>1594</v>
      </c>
      <c r="J2348" s="94"/>
      <c r="K2348" s="94"/>
    </row>
    <row r="2349" spans="1:11" x14ac:dyDescent="0.25">
      <c r="A2349" s="94" t="s">
        <v>1714</v>
      </c>
      <c r="B2349" s="101">
        <v>392.5</v>
      </c>
      <c r="C2349" s="94" t="s">
        <v>1602</v>
      </c>
      <c r="D2349" s="94" t="s">
        <v>1724</v>
      </c>
      <c r="E2349" s="94" t="s">
        <v>1604</v>
      </c>
      <c r="F2349" s="94" t="s">
        <v>40</v>
      </c>
      <c r="G2349" s="94" t="s">
        <v>1605</v>
      </c>
      <c r="H2349" s="94" t="s">
        <v>126</v>
      </c>
      <c r="I2349" s="94" t="s">
        <v>1594</v>
      </c>
      <c r="J2349" s="94"/>
      <c r="K2349" s="94"/>
    </row>
    <row r="2350" spans="1:11" x14ac:dyDescent="0.25">
      <c r="A2350" s="94" t="s">
        <v>1714</v>
      </c>
      <c r="B2350" s="101">
        <v>276</v>
      </c>
      <c r="C2350" s="94" t="s">
        <v>1602</v>
      </c>
      <c r="D2350" s="94" t="s">
        <v>1725</v>
      </c>
      <c r="E2350" s="94" t="s">
        <v>1604</v>
      </c>
      <c r="F2350" s="94" t="s">
        <v>40</v>
      </c>
      <c r="G2350" s="94" t="s">
        <v>1605</v>
      </c>
      <c r="H2350" s="94" t="s">
        <v>126</v>
      </c>
      <c r="I2350" s="94" t="s">
        <v>1594</v>
      </c>
      <c r="J2350" s="94"/>
      <c r="K2350" s="94"/>
    </row>
    <row r="2351" spans="1:11" x14ac:dyDescent="0.25">
      <c r="A2351" s="94" t="s">
        <v>1714</v>
      </c>
      <c r="B2351" s="101">
        <v>110</v>
      </c>
      <c r="C2351" s="94">
        <v>219700</v>
      </c>
      <c r="D2351" s="94" t="s">
        <v>1726</v>
      </c>
      <c r="E2351" s="94" t="s">
        <v>1618</v>
      </c>
      <c r="F2351" s="94" t="s">
        <v>49</v>
      </c>
      <c r="G2351" s="94"/>
      <c r="H2351" s="94" t="s">
        <v>1619</v>
      </c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3060.51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6" t="s">
        <v>528</v>
      </c>
      <c r="C2393" s="125" t="s">
        <v>529</v>
      </c>
      <c r="D2393" s="125" t="s">
        <v>530</v>
      </c>
      <c r="E2393" s="125" t="s">
        <v>1491</v>
      </c>
      <c r="F2393" s="125" t="s">
        <v>1583</v>
      </c>
      <c r="G2393" s="125" t="s">
        <v>1584</v>
      </c>
      <c r="H2393" s="125" t="s">
        <v>1585</v>
      </c>
      <c r="I2393" s="125" t="s">
        <v>1586</v>
      </c>
      <c r="J2393" s="125" t="s">
        <v>1587</v>
      </c>
      <c r="K2393" s="125" t="s">
        <v>172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 t="s">
        <v>1588</v>
      </c>
    </row>
    <row r="2395" spans="1:11" x14ac:dyDescent="0.25">
      <c r="A2395" s="94" t="s">
        <v>1727</v>
      </c>
      <c r="B2395" s="101">
        <v>477.5</v>
      </c>
      <c r="C2395" s="94" t="s">
        <v>1602</v>
      </c>
      <c r="D2395" s="94" t="s">
        <v>1728</v>
      </c>
      <c r="E2395" s="94" t="s">
        <v>1604</v>
      </c>
      <c r="F2395" s="94" t="s">
        <v>40</v>
      </c>
      <c r="G2395" s="94" t="s">
        <v>1605</v>
      </c>
      <c r="H2395" s="94" t="s">
        <v>126</v>
      </c>
      <c r="I2395" s="94" t="s">
        <v>1594</v>
      </c>
      <c r="J2395" s="94"/>
      <c r="K2395" s="94"/>
    </row>
    <row r="2396" spans="1:11" x14ac:dyDescent="0.25">
      <c r="A2396" s="94" t="s">
        <v>1727</v>
      </c>
      <c r="B2396" s="101">
        <v>102.99</v>
      </c>
      <c r="C2396" s="100" t="s">
        <v>1602</v>
      </c>
      <c r="D2396" s="94" t="s">
        <v>1729</v>
      </c>
      <c r="E2396" s="94" t="s">
        <v>1604</v>
      </c>
      <c r="F2396" s="94" t="s">
        <v>40</v>
      </c>
      <c r="G2396" s="94" t="s">
        <v>1605</v>
      </c>
      <c r="H2396" s="94" t="s">
        <v>126</v>
      </c>
      <c r="I2396" s="94" t="s">
        <v>1594</v>
      </c>
      <c r="J2396" s="94"/>
      <c r="K2396" s="94"/>
    </row>
    <row r="2397" spans="1:11" x14ac:dyDescent="0.25">
      <c r="A2397" s="94" t="s">
        <v>1727</v>
      </c>
      <c r="B2397" s="101">
        <v>183.5</v>
      </c>
      <c r="C2397" s="94" t="s">
        <v>1730</v>
      </c>
      <c r="D2397" s="94" t="s">
        <v>1731</v>
      </c>
      <c r="E2397" s="94" t="s">
        <v>1521</v>
      </c>
      <c r="F2397" s="94" t="s">
        <v>40</v>
      </c>
      <c r="G2397" s="94" t="s">
        <v>1628</v>
      </c>
      <c r="H2397" s="94" t="s">
        <v>1593</v>
      </c>
      <c r="I2397" s="94" t="s">
        <v>1594</v>
      </c>
      <c r="J2397" s="94"/>
      <c r="K2397" s="94"/>
    </row>
    <row r="2398" spans="1:11" x14ac:dyDescent="0.25">
      <c r="A2398" s="94" t="s">
        <v>1727</v>
      </c>
      <c r="B2398" s="101">
        <v>321</v>
      </c>
      <c r="C2398" s="94" t="s">
        <v>1732</v>
      </c>
      <c r="D2398" s="94" t="s">
        <v>1731</v>
      </c>
      <c r="E2398" s="94" t="s">
        <v>1521</v>
      </c>
      <c r="F2398" s="94" t="s">
        <v>40</v>
      </c>
      <c r="G2398" s="94" t="s">
        <v>1628</v>
      </c>
      <c r="H2398" s="94" t="s">
        <v>1593</v>
      </c>
      <c r="I2398" s="94" t="s">
        <v>1594</v>
      </c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1084.99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6" t="s">
        <v>528</v>
      </c>
      <c r="C2445" s="125" t="s">
        <v>529</v>
      </c>
      <c r="D2445" s="125" t="s">
        <v>530</v>
      </c>
      <c r="E2445" s="125" t="s">
        <v>1491</v>
      </c>
      <c r="F2445" s="125" t="s">
        <v>1583</v>
      </c>
      <c r="G2445" s="125" t="s">
        <v>1584</v>
      </c>
      <c r="H2445" s="125" t="s">
        <v>1585</v>
      </c>
      <c r="I2445" s="125" t="s">
        <v>1586</v>
      </c>
      <c r="J2445" s="125" t="s">
        <v>1587</v>
      </c>
      <c r="K2445" s="125" t="s">
        <v>172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 t="s">
        <v>1588</v>
      </c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6" t="s">
        <v>528</v>
      </c>
      <c r="C2497" s="125" t="s">
        <v>529</v>
      </c>
      <c r="D2497" s="125" t="s">
        <v>530</v>
      </c>
      <c r="E2497" s="125" t="s">
        <v>1491</v>
      </c>
      <c r="F2497" s="125" t="s">
        <v>1583</v>
      </c>
      <c r="G2497" s="125" t="s">
        <v>1584</v>
      </c>
      <c r="H2497" s="125" t="s">
        <v>1585</v>
      </c>
      <c r="I2497" s="125" t="s">
        <v>1586</v>
      </c>
      <c r="J2497" s="125" t="s">
        <v>1587</v>
      </c>
      <c r="K2497" s="125" t="s">
        <v>172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 t="s">
        <v>1588</v>
      </c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6" t="s">
        <v>528</v>
      </c>
      <c r="C2549" s="125" t="s">
        <v>529</v>
      </c>
      <c r="D2549" s="125" t="s">
        <v>530</v>
      </c>
      <c r="E2549" s="125" t="s">
        <v>1491</v>
      </c>
      <c r="F2549" s="125" t="s">
        <v>1583</v>
      </c>
      <c r="G2549" s="125" t="s">
        <v>1584</v>
      </c>
      <c r="H2549" s="125" t="s">
        <v>1585</v>
      </c>
      <c r="I2549" s="125" t="s">
        <v>1586</v>
      </c>
      <c r="J2549" s="125" t="s">
        <v>1587</v>
      </c>
      <c r="K2549" s="125" t="s">
        <v>172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 t="s">
        <v>1588</v>
      </c>
    </row>
    <row r="2551" spans="1:11" x14ac:dyDescent="0.25">
      <c r="A2551" s="94" t="s">
        <v>1733</v>
      </c>
      <c r="B2551" s="101">
        <v>200</v>
      </c>
      <c r="C2551" s="94" t="s">
        <v>1734</v>
      </c>
      <c r="D2551" s="94" t="s">
        <v>1735</v>
      </c>
      <c r="E2551" s="94" t="s">
        <v>1521</v>
      </c>
      <c r="F2551" s="94" t="s">
        <v>40</v>
      </c>
      <c r="G2551" s="94" t="s">
        <v>1633</v>
      </c>
      <c r="H2551" s="94" t="s">
        <v>1593</v>
      </c>
      <c r="I2551" s="94" t="s">
        <v>1594</v>
      </c>
      <c r="J2551" s="94"/>
      <c r="K2551" s="94"/>
    </row>
    <row r="2552" spans="1:11" x14ac:dyDescent="0.25">
      <c r="A2552" s="94" t="s">
        <v>1733</v>
      </c>
      <c r="B2552" s="101">
        <v>476</v>
      </c>
      <c r="C2552" s="100" t="s">
        <v>1736</v>
      </c>
      <c r="D2552" s="94" t="s">
        <v>1737</v>
      </c>
      <c r="E2552" s="94" t="s">
        <v>1521</v>
      </c>
      <c r="F2552" s="94" t="s">
        <v>40</v>
      </c>
      <c r="G2552" s="94" t="s">
        <v>1628</v>
      </c>
      <c r="H2552" s="94" t="s">
        <v>1593</v>
      </c>
      <c r="I2552" s="94" t="s">
        <v>1594</v>
      </c>
      <c r="J2552" s="94"/>
      <c r="K2552" s="94"/>
    </row>
    <row r="2553" spans="1:11" x14ac:dyDescent="0.25">
      <c r="A2553" s="94" t="s">
        <v>1733</v>
      </c>
      <c r="B2553" s="101">
        <v>412</v>
      </c>
      <c r="C2553" s="94" t="s">
        <v>1738</v>
      </c>
      <c r="D2553" s="94" t="s">
        <v>1155</v>
      </c>
      <c r="E2553" s="94" t="s">
        <v>1505</v>
      </c>
      <c r="F2553" s="94" t="s">
        <v>40</v>
      </c>
      <c r="G2553" s="94" t="s">
        <v>1597</v>
      </c>
      <c r="H2553" s="94" t="s">
        <v>1593</v>
      </c>
      <c r="I2553" s="94" t="s">
        <v>1594</v>
      </c>
      <c r="J2553" s="94"/>
      <c r="K2553" s="94"/>
    </row>
    <row r="2554" spans="1:11" x14ac:dyDescent="0.25">
      <c r="A2554" s="94" t="s">
        <v>1733</v>
      </c>
      <c r="B2554" s="101">
        <v>307.5</v>
      </c>
      <c r="C2554" s="94" t="s">
        <v>1739</v>
      </c>
      <c r="D2554" s="94" t="s">
        <v>1740</v>
      </c>
      <c r="E2554" s="94" t="s">
        <v>1476</v>
      </c>
      <c r="F2554" s="94" t="s">
        <v>40</v>
      </c>
      <c r="G2554" s="94" t="s">
        <v>1671</v>
      </c>
      <c r="H2554" s="94" t="s">
        <v>1593</v>
      </c>
      <c r="I2554" s="94" t="s">
        <v>1594</v>
      </c>
      <c r="J2554" s="94"/>
      <c r="K2554" s="94"/>
    </row>
    <row r="2555" spans="1:11" x14ac:dyDescent="0.25">
      <c r="A2555" s="94" t="s">
        <v>1733</v>
      </c>
      <c r="B2555" s="101">
        <v>407.5</v>
      </c>
      <c r="C2555" s="94" t="s">
        <v>1741</v>
      </c>
      <c r="D2555" s="94" t="s">
        <v>1740</v>
      </c>
      <c r="E2555" s="94" t="s">
        <v>1476</v>
      </c>
      <c r="F2555" s="94" t="s">
        <v>40</v>
      </c>
      <c r="G2555" s="94" t="s">
        <v>1667</v>
      </c>
      <c r="H2555" s="94" t="s">
        <v>1593</v>
      </c>
      <c r="I2555" s="94" t="s">
        <v>1594</v>
      </c>
      <c r="J2555" s="94"/>
      <c r="K2555" s="94"/>
    </row>
    <row r="2556" spans="1:11" x14ac:dyDescent="0.25">
      <c r="A2556" s="94" t="s">
        <v>1733</v>
      </c>
      <c r="B2556" s="101">
        <v>327</v>
      </c>
      <c r="C2556" s="94" t="s">
        <v>1602</v>
      </c>
      <c r="D2556" s="94" t="s">
        <v>1742</v>
      </c>
      <c r="E2556" s="94" t="s">
        <v>1604</v>
      </c>
      <c r="F2556" s="94" t="s">
        <v>40</v>
      </c>
      <c r="G2556" s="94" t="s">
        <v>1605</v>
      </c>
      <c r="H2556" s="94" t="s">
        <v>126</v>
      </c>
      <c r="I2556" s="94" t="s">
        <v>1594</v>
      </c>
      <c r="J2556" s="94"/>
      <c r="K2556" s="94"/>
    </row>
    <row r="2557" spans="1:11" x14ac:dyDescent="0.25">
      <c r="A2557" s="94" t="s">
        <v>1733</v>
      </c>
      <c r="B2557" s="101">
        <v>521</v>
      </c>
      <c r="C2557" s="94" t="s">
        <v>1743</v>
      </c>
      <c r="D2557" s="94" t="s">
        <v>1744</v>
      </c>
      <c r="E2557" s="94" t="s">
        <v>1521</v>
      </c>
      <c r="F2557" s="94" t="s">
        <v>40</v>
      </c>
      <c r="G2557" s="94" t="s">
        <v>1701</v>
      </c>
      <c r="H2557" s="94" t="s">
        <v>1471</v>
      </c>
      <c r="I2557" s="94" t="s">
        <v>1594</v>
      </c>
      <c r="J2557" s="94"/>
      <c r="K2557" s="94"/>
    </row>
    <row r="2558" spans="1:11" x14ac:dyDescent="0.25">
      <c r="A2558" s="94" t="s">
        <v>1733</v>
      </c>
      <c r="B2558" s="101">
        <v>149</v>
      </c>
      <c r="C2558" s="94" t="s">
        <v>1745</v>
      </c>
      <c r="D2558" s="94" t="s">
        <v>1746</v>
      </c>
      <c r="E2558" s="94" t="s">
        <v>1476</v>
      </c>
      <c r="F2558" s="94" t="s">
        <v>40</v>
      </c>
      <c r="G2558" s="94" t="s">
        <v>1667</v>
      </c>
      <c r="H2558" s="94" t="s">
        <v>1471</v>
      </c>
      <c r="I2558" s="94" t="s">
        <v>1594</v>
      </c>
      <c r="J2558" s="94"/>
      <c r="K2558" s="94"/>
    </row>
    <row r="2559" spans="1:11" x14ac:dyDescent="0.25">
      <c r="A2559" s="94" t="s">
        <v>1733</v>
      </c>
      <c r="B2559" s="101">
        <v>60</v>
      </c>
      <c r="C2559" s="94">
        <v>396286</v>
      </c>
      <c r="D2559" s="94" t="s">
        <v>1744</v>
      </c>
      <c r="E2559" s="94" t="s">
        <v>1618</v>
      </c>
      <c r="F2559" s="94" t="s">
        <v>49</v>
      </c>
      <c r="G2559" s="94"/>
      <c r="H2559" s="94" t="s">
        <v>1747</v>
      </c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2860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6" t="s">
        <v>528</v>
      </c>
      <c r="C2601" s="125" t="s">
        <v>529</v>
      </c>
      <c r="D2601" s="125" t="s">
        <v>530</v>
      </c>
      <c r="E2601" s="125" t="s">
        <v>1491</v>
      </c>
      <c r="F2601" s="125" t="s">
        <v>1583</v>
      </c>
      <c r="G2601" s="125" t="s">
        <v>1584</v>
      </c>
      <c r="H2601" s="125" t="s">
        <v>1585</v>
      </c>
      <c r="I2601" s="125" t="s">
        <v>1586</v>
      </c>
      <c r="J2601" s="125" t="s">
        <v>1587</v>
      </c>
      <c r="K2601" s="125" t="s">
        <v>172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 t="s">
        <v>1588</v>
      </c>
    </row>
    <row r="2603" spans="1:11" x14ac:dyDescent="0.25">
      <c r="A2603" s="94" t="s">
        <v>1748</v>
      </c>
      <c r="B2603" s="101">
        <v>118</v>
      </c>
      <c r="C2603" s="94" t="s">
        <v>1749</v>
      </c>
      <c r="D2603" s="94" t="s">
        <v>1750</v>
      </c>
      <c r="E2603" s="94" t="s">
        <v>1476</v>
      </c>
      <c r="F2603" s="94" t="s">
        <v>40</v>
      </c>
      <c r="G2603" s="94" t="s">
        <v>1667</v>
      </c>
      <c r="H2603" s="94" t="s">
        <v>1593</v>
      </c>
      <c r="I2603" s="94" t="s">
        <v>1594</v>
      </c>
      <c r="J2603" s="94"/>
      <c r="K2603" s="94"/>
    </row>
    <row r="2604" spans="1:11" x14ac:dyDescent="0.25">
      <c r="A2604" s="94" t="s">
        <v>1748</v>
      </c>
      <c r="B2604" s="101">
        <v>6</v>
      </c>
      <c r="C2604" s="100" t="s">
        <v>1751</v>
      </c>
      <c r="D2604" s="94" t="s">
        <v>1752</v>
      </c>
      <c r="E2604" s="94" t="s">
        <v>1521</v>
      </c>
      <c r="F2604" s="94" t="s">
        <v>40</v>
      </c>
      <c r="G2604" s="94" t="s">
        <v>1628</v>
      </c>
      <c r="H2604" s="94" t="s">
        <v>1471</v>
      </c>
      <c r="I2604" s="94" t="s">
        <v>1594</v>
      </c>
      <c r="J2604" s="94"/>
      <c r="K2604" s="94"/>
    </row>
    <row r="2605" spans="1:11" x14ac:dyDescent="0.25">
      <c r="A2605" s="94" t="s">
        <v>1748</v>
      </c>
      <c r="B2605" s="101">
        <v>318</v>
      </c>
      <c r="C2605" s="94" t="s">
        <v>1753</v>
      </c>
      <c r="D2605" s="94" t="s">
        <v>1754</v>
      </c>
      <c r="E2605" s="94" t="s">
        <v>1521</v>
      </c>
      <c r="F2605" s="94" t="s">
        <v>40</v>
      </c>
      <c r="G2605" s="94" t="s">
        <v>1628</v>
      </c>
      <c r="H2605" s="94" t="s">
        <v>1471</v>
      </c>
      <c r="I2605" s="94" t="s">
        <v>1594</v>
      </c>
      <c r="J2605" s="94"/>
      <c r="K2605" s="94"/>
    </row>
    <row r="2606" spans="1:11" x14ac:dyDescent="0.25">
      <c r="A2606" s="94" t="s">
        <v>1748</v>
      </c>
      <c r="B2606" s="101">
        <v>333</v>
      </c>
      <c r="C2606" s="94" t="s">
        <v>1755</v>
      </c>
      <c r="D2606" s="94" t="s">
        <v>1756</v>
      </c>
      <c r="E2606" s="94" t="s">
        <v>1479</v>
      </c>
      <c r="F2606" s="94" t="s">
        <v>40</v>
      </c>
      <c r="G2606" s="94" t="s">
        <v>1695</v>
      </c>
      <c r="H2606" s="94" t="s">
        <v>1593</v>
      </c>
      <c r="I2606" s="94" t="s">
        <v>1594</v>
      </c>
      <c r="J2606" s="94"/>
      <c r="K2606" s="94"/>
    </row>
    <row r="2607" spans="1:11" x14ac:dyDescent="0.25">
      <c r="A2607" s="94" t="s">
        <v>1748</v>
      </c>
      <c r="B2607" s="101">
        <v>454.5</v>
      </c>
      <c r="C2607" s="94" t="s">
        <v>1757</v>
      </c>
      <c r="D2607" s="94" t="s">
        <v>1758</v>
      </c>
      <c r="E2607" s="94" t="s">
        <v>1521</v>
      </c>
      <c r="F2607" s="94" t="s">
        <v>40</v>
      </c>
      <c r="G2607" s="94" t="s">
        <v>1628</v>
      </c>
      <c r="H2607" s="94" t="s">
        <v>1593</v>
      </c>
      <c r="I2607" s="94" t="s">
        <v>1594</v>
      </c>
      <c r="J2607" s="94"/>
      <c r="K2607" s="94"/>
    </row>
    <row r="2608" spans="1:11" x14ac:dyDescent="0.25">
      <c r="A2608" s="94" t="s">
        <v>1748</v>
      </c>
      <c r="B2608" s="101">
        <v>1405.88</v>
      </c>
      <c r="C2608" s="94" t="s">
        <v>1759</v>
      </c>
      <c r="D2608" s="94" t="s">
        <v>1760</v>
      </c>
      <c r="E2608" s="94" t="s">
        <v>1521</v>
      </c>
      <c r="F2608" s="94" t="s">
        <v>40</v>
      </c>
      <c r="G2608" s="94" t="s">
        <v>1628</v>
      </c>
      <c r="H2608" s="94" t="s">
        <v>1593</v>
      </c>
      <c r="I2608" s="94" t="s">
        <v>1594</v>
      </c>
      <c r="J2608" s="94"/>
      <c r="K2608" s="94"/>
    </row>
    <row r="2609" spans="1:11" x14ac:dyDescent="0.25">
      <c r="A2609" s="94" t="s">
        <v>1748</v>
      </c>
      <c r="B2609" s="101">
        <v>603.99</v>
      </c>
      <c r="C2609" s="94" t="s">
        <v>1761</v>
      </c>
      <c r="D2609" s="94" t="s">
        <v>1760</v>
      </c>
      <c r="E2609" s="94" t="s">
        <v>1521</v>
      </c>
      <c r="F2609" s="94" t="s">
        <v>40</v>
      </c>
      <c r="G2609" s="94" t="s">
        <v>1628</v>
      </c>
      <c r="H2609" s="94" t="s">
        <v>1593</v>
      </c>
      <c r="I2609" s="94" t="s">
        <v>1594</v>
      </c>
      <c r="J2609" s="94"/>
      <c r="K2609" s="94"/>
    </row>
    <row r="2610" spans="1:11" x14ac:dyDescent="0.25">
      <c r="A2610" s="94" t="s">
        <v>1748</v>
      </c>
      <c r="B2610" s="101">
        <v>2062.5</v>
      </c>
      <c r="C2610" s="94" t="s">
        <v>1762</v>
      </c>
      <c r="D2610" s="94" t="s">
        <v>1763</v>
      </c>
      <c r="E2610" s="94" t="s">
        <v>1521</v>
      </c>
      <c r="F2610" s="94" t="s">
        <v>40</v>
      </c>
      <c r="G2610" s="94" t="s">
        <v>1628</v>
      </c>
      <c r="H2610" s="94" t="s">
        <v>1593</v>
      </c>
      <c r="I2610" s="94" t="s">
        <v>1594</v>
      </c>
      <c r="J2610" s="94"/>
      <c r="K2610" s="94"/>
    </row>
    <row r="2611" spans="1:11" x14ac:dyDescent="0.25">
      <c r="A2611" s="94" t="s">
        <v>1748</v>
      </c>
      <c r="B2611" s="101">
        <v>122</v>
      </c>
      <c r="C2611" s="94" t="s">
        <v>1764</v>
      </c>
      <c r="D2611" s="94" t="s">
        <v>744</v>
      </c>
      <c r="E2611" s="94" t="s">
        <v>1521</v>
      </c>
      <c r="F2611" s="94" t="s">
        <v>40</v>
      </c>
      <c r="G2611" s="94" t="s">
        <v>1628</v>
      </c>
      <c r="H2611" s="94" t="s">
        <v>1593</v>
      </c>
      <c r="I2611" s="94" t="s">
        <v>1594</v>
      </c>
      <c r="J2611" s="94"/>
      <c r="K2611" s="94"/>
    </row>
    <row r="2612" spans="1:11" x14ac:dyDescent="0.25">
      <c r="A2612" s="94" t="s">
        <v>1748</v>
      </c>
      <c r="B2612" s="101">
        <v>900.5</v>
      </c>
      <c r="C2612" s="94" t="s">
        <v>1765</v>
      </c>
      <c r="D2612" s="94" t="s">
        <v>1763</v>
      </c>
      <c r="E2612" s="94" t="s">
        <v>1521</v>
      </c>
      <c r="F2612" s="94" t="s">
        <v>40</v>
      </c>
      <c r="G2612" s="94" t="s">
        <v>1628</v>
      </c>
      <c r="H2612" s="94" t="s">
        <v>1593</v>
      </c>
      <c r="I2612" s="94" t="s">
        <v>1594</v>
      </c>
      <c r="J2612" s="94"/>
      <c r="K2612" s="94"/>
    </row>
    <row r="2613" spans="1:11" x14ac:dyDescent="0.25">
      <c r="A2613" s="94" t="s">
        <v>1748</v>
      </c>
      <c r="B2613" s="101">
        <v>527</v>
      </c>
      <c r="C2613" s="94" t="s">
        <v>1766</v>
      </c>
      <c r="D2613" s="94" t="s">
        <v>1767</v>
      </c>
      <c r="E2613" s="94" t="s">
        <v>1521</v>
      </c>
      <c r="F2613" s="94" t="s">
        <v>40</v>
      </c>
      <c r="G2613" s="94" t="s">
        <v>1628</v>
      </c>
      <c r="H2613" s="94" t="s">
        <v>1593</v>
      </c>
      <c r="I2613" s="94" t="s">
        <v>1594</v>
      </c>
      <c r="J2613" s="94"/>
      <c r="K2613" s="94"/>
    </row>
    <row r="2614" spans="1:11" x14ac:dyDescent="0.25">
      <c r="A2614" s="94" t="s">
        <v>1748</v>
      </c>
      <c r="B2614" s="101">
        <v>168.5</v>
      </c>
      <c r="C2614" s="94" t="s">
        <v>1768</v>
      </c>
      <c r="D2614" s="94" t="s">
        <v>1769</v>
      </c>
      <c r="E2614" s="94" t="s">
        <v>1505</v>
      </c>
      <c r="F2614" s="94" t="s">
        <v>40</v>
      </c>
      <c r="G2614" s="94" t="s">
        <v>1597</v>
      </c>
      <c r="H2614" s="94" t="s">
        <v>1471</v>
      </c>
      <c r="I2614" s="94" t="s">
        <v>1594</v>
      </c>
      <c r="J2614" s="94"/>
      <c r="K2614" s="94"/>
    </row>
    <row r="2615" spans="1:11" x14ac:dyDescent="0.25">
      <c r="A2615" s="94" t="s">
        <v>1748</v>
      </c>
      <c r="B2615" s="101">
        <v>148.5</v>
      </c>
      <c r="C2615" s="94" t="s">
        <v>1770</v>
      </c>
      <c r="D2615" s="94" t="s">
        <v>1769</v>
      </c>
      <c r="E2615" s="94" t="s">
        <v>1505</v>
      </c>
      <c r="F2615" s="94" t="s">
        <v>40</v>
      </c>
      <c r="G2615" s="94" t="s">
        <v>1597</v>
      </c>
      <c r="H2615" s="94" t="s">
        <v>1471</v>
      </c>
      <c r="I2615" s="94" t="s">
        <v>1594</v>
      </c>
      <c r="J2615" s="94"/>
      <c r="K2615" s="94"/>
    </row>
    <row r="2616" spans="1:11" x14ac:dyDescent="0.25">
      <c r="A2616" s="94" t="s">
        <v>1748</v>
      </c>
      <c r="B2616" s="101">
        <v>168.5</v>
      </c>
      <c r="C2616" s="94" t="s">
        <v>1771</v>
      </c>
      <c r="D2616" s="94" t="s">
        <v>1769</v>
      </c>
      <c r="E2616" s="94" t="s">
        <v>1505</v>
      </c>
      <c r="F2616" s="94" t="s">
        <v>40</v>
      </c>
      <c r="G2616" s="94" t="s">
        <v>1597</v>
      </c>
      <c r="H2616" s="94" t="s">
        <v>1471</v>
      </c>
      <c r="I2616" s="94" t="s">
        <v>1594</v>
      </c>
      <c r="J2616" s="94"/>
      <c r="K2616" s="94"/>
    </row>
    <row r="2617" spans="1:11" x14ac:dyDescent="0.25">
      <c r="A2617" s="94" t="s">
        <v>1748</v>
      </c>
      <c r="B2617" s="101">
        <v>148.5</v>
      </c>
      <c r="C2617" s="94" t="s">
        <v>1772</v>
      </c>
      <c r="D2617" s="94" t="s">
        <v>1769</v>
      </c>
      <c r="E2617" s="94" t="s">
        <v>1505</v>
      </c>
      <c r="F2617" s="94" t="s">
        <v>40</v>
      </c>
      <c r="G2617" s="94" t="s">
        <v>1597</v>
      </c>
      <c r="H2617" s="94" t="s">
        <v>1471</v>
      </c>
      <c r="I2617" s="94" t="s">
        <v>1594</v>
      </c>
      <c r="J2617" s="94"/>
      <c r="K2617" s="94"/>
    </row>
    <row r="2618" spans="1:11" x14ac:dyDescent="0.25">
      <c r="A2618" s="94" t="s">
        <v>1748</v>
      </c>
      <c r="B2618" s="101">
        <v>483</v>
      </c>
      <c r="C2618" s="94" t="s">
        <v>1773</v>
      </c>
      <c r="D2618" s="94" t="s">
        <v>1774</v>
      </c>
      <c r="E2618" s="94" t="s">
        <v>1505</v>
      </c>
      <c r="F2618" s="94" t="s">
        <v>40</v>
      </c>
      <c r="G2618" s="94" t="s">
        <v>1597</v>
      </c>
      <c r="H2618" s="94" t="s">
        <v>1593</v>
      </c>
      <c r="I2618" s="94" t="s">
        <v>1594</v>
      </c>
      <c r="J2618" s="94"/>
      <c r="K2618" s="94"/>
    </row>
    <row r="2619" spans="1:11" x14ac:dyDescent="0.25">
      <c r="A2619" s="94" t="s">
        <v>1748</v>
      </c>
      <c r="B2619" s="101">
        <v>168.5</v>
      </c>
      <c r="C2619" s="94" t="s">
        <v>1775</v>
      </c>
      <c r="D2619" s="94" t="s">
        <v>1776</v>
      </c>
      <c r="E2619" s="94" t="s">
        <v>1476</v>
      </c>
      <c r="F2619" s="94" t="s">
        <v>40</v>
      </c>
      <c r="G2619" s="94" t="s">
        <v>1667</v>
      </c>
      <c r="H2619" s="94" t="s">
        <v>1471</v>
      </c>
      <c r="I2619" s="94" t="s">
        <v>1594</v>
      </c>
      <c r="J2619" s="94"/>
      <c r="K2619" s="94"/>
    </row>
    <row r="2620" spans="1:11" x14ac:dyDescent="0.25">
      <c r="A2620" s="94" t="s">
        <v>1748</v>
      </c>
      <c r="B2620" s="101">
        <v>14</v>
      </c>
      <c r="C2620" s="94">
        <v>25912300454</v>
      </c>
      <c r="D2620" s="94" t="s">
        <v>1777</v>
      </c>
      <c r="E2620" s="94" t="s">
        <v>1476</v>
      </c>
      <c r="F2620" s="94" t="s">
        <v>34</v>
      </c>
      <c r="G2620" s="94" t="s">
        <v>1611</v>
      </c>
      <c r="H2620" s="94" t="s">
        <v>1612</v>
      </c>
      <c r="I2620" s="94" t="s">
        <v>1594</v>
      </c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8150.87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6" t="s">
        <v>528</v>
      </c>
      <c r="C2653" s="125" t="s">
        <v>529</v>
      </c>
      <c r="D2653" s="125" t="s">
        <v>530</v>
      </c>
      <c r="E2653" s="125" t="s">
        <v>1491</v>
      </c>
      <c r="F2653" s="125" t="s">
        <v>1583</v>
      </c>
      <c r="G2653" s="125" t="s">
        <v>1584</v>
      </c>
      <c r="H2653" s="125" t="s">
        <v>1585</v>
      </c>
      <c r="I2653" s="125" t="s">
        <v>1586</v>
      </c>
      <c r="J2653" s="125" t="s">
        <v>1587</v>
      </c>
      <c r="K2653" s="125" t="s">
        <v>172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 t="s">
        <v>1588</v>
      </c>
    </row>
    <row r="2655" spans="1:11" x14ac:dyDescent="0.25">
      <c r="A2655" s="94" t="s">
        <v>1778</v>
      </c>
      <c r="B2655" s="101">
        <v>272</v>
      </c>
      <c r="C2655" s="94" t="s">
        <v>1779</v>
      </c>
      <c r="D2655" s="94" t="s">
        <v>1780</v>
      </c>
      <c r="E2655" s="94" t="s">
        <v>1505</v>
      </c>
      <c r="F2655" s="94" t="s">
        <v>40</v>
      </c>
      <c r="G2655" s="94" t="s">
        <v>1597</v>
      </c>
      <c r="H2655" s="94" t="s">
        <v>1593</v>
      </c>
      <c r="I2655" s="94" t="s">
        <v>1594</v>
      </c>
      <c r="J2655" s="94"/>
      <c r="K2655" s="94"/>
    </row>
    <row r="2656" spans="1:11" x14ac:dyDescent="0.25">
      <c r="A2656" s="94" t="s">
        <v>1778</v>
      </c>
      <c r="B2656" s="101">
        <v>776</v>
      </c>
      <c r="C2656" s="100" t="s">
        <v>1781</v>
      </c>
      <c r="D2656" s="94" t="s">
        <v>1780</v>
      </c>
      <c r="E2656" s="94" t="s">
        <v>1505</v>
      </c>
      <c r="F2656" s="94" t="s">
        <v>40</v>
      </c>
      <c r="G2656" s="94" t="s">
        <v>1597</v>
      </c>
      <c r="H2656" s="94" t="s">
        <v>1593</v>
      </c>
      <c r="I2656" s="94" t="s">
        <v>1594</v>
      </c>
      <c r="J2656" s="94"/>
      <c r="K2656" s="94"/>
    </row>
    <row r="2657" spans="1:11" x14ac:dyDescent="0.25">
      <c r="A2657" s="94" t="s">
        <v>1778</v>
      </c>
      <c r="B2657" s="101">
        <v>550</v>
      </c>
      <c r="C2657" s="94" t="s">
        <v>1782</v>
      </c>
      <c r="D2657" s="94" t="s">
        <v>1783</v>
      </c>
      <c r="E2657" s="94" t="s">
        <v>1521</v>
      </c>
      <c r="F2657" s="94" t="s">
        <v>40</v>
      </c>
      <c r="G2657" s="94" t="s">
        <v>1633</v>
      </c>
      <c r="H2657" s="94" t="s">
        <v>1593</v>
      </c>
      <c r="I2657" s="94" t="s">
        <v>1594</v>
      </c>
      <c r="J2657" s="94"/>
      <c r="K2657" s="94"/>
    </row>
    <row r="2658" spans="1:11" x14ac:dyDescent="0.25">
      <c r="A2658" s="94" t="s">
        <v>1778</v>
      </c>
      <c r="B2658" s="101">
        <v>260</v>
      </c>
      <c r="C2658" s="94" t="s">
        <v>1784</v>
      </c>
      <c r="D2658" s="94" t="s">
        <v>1783</v>
      </c>
      <c r="E2658" s="94" t="s">
        <v>1521</v>
      </c>
      <c r="F2658" s="94" t="s">
        <v>40</v>
      </c>
      <c r="G2658" s="94" t="s">
        <v>1633</v>
      </c>
      <c r="H2658" s="94" t="s">
        <v>1593</v>
      </c>
      <c r="I2658" s="94" t="s">
        <v>1594</v>
      </c>
      <c r="J2658" s="94"/>
      <c r="K2658" s="94"/>
    </row>
    <row r="2659" spans="1:11" x14ac:dyDescent="0.25">
      <c r="A2659" s="94" t="s">
        <v>1778</v>
      </c>
      <c r="B2659" s="101">
        <v>213.5</v>
      </c>
      <c r="C2659" s="94" t="s">
        <v>1785</v>
      </c>
      <c r="D2659" s="94" t="s">
        <v>1786</v>
      </c>
      <c r="E2659" s="94" t="s">
        <v>1521</v>
      </c>
      <c r="F2659" s="94" t="s">
        <v>40</v>
      </c>
      <c r="G2659" s="94" t="s">
        <v>1625</v>
      </c>
      <c r="H2659" s="94" t="s">
        <v>1593</v>
      </c>
      <c r="I2659" s="94" t="s">
        <v>1594</v>
      </c>
      <c r="J2659" s="94"/>
      <c r="K2659" s="94"/>
    </row>
    <row r="2660" spans="1:11" x14ac:dyDescent="0.25">
      <c r="A2660" s="94" t="s">
        <v>1778</v>
      </c>
      <c r="B2660" s="101">
        <v>343</v>
      </c>
      <c r="C2660" s="94" t="s">
        <v>1787</v>
      </c>
      <c r="D2660" s="94" t="s">
        <v>1786</v>
      </c>
      <c r="E2660" s="94" t="s">
        <v>1521</v>
      </c>
      <c r="F2660" s="94" t="s">
        <v>40</v>
      </c>
      <c r="G2660" s="94" t="s">
        <v>1625</v>
      </c>
      <c r="H2660" s="94" t="s">
        <v>1593</v>
      </c>
      <c r="I2660" s="94" t="s">
        <v>1594</v>
      </c>
      <c r="J2660" s="94"/>
      <c r="K2660" s="94"/>
    </row>
    <row r="2661" spans="1:11" x14ac:dyDescent="0.25">
      <c r="A2661" s="94" t="s">
        <v>1778</v>
      </c>
      <c r="B2661" s="101">
        <v>200</v>
      </c>
      <c r="C2661" s="94" t="s">
        <v>1788</v>
      </c>
      <c r="D2661" s="94" t="s">
        <v>1789</v>
      </c>
      <c r="E2661" s="94" t="s">
        <v>1505</v>
      </c>
      <c r="F2661" s="94" t="s">
        <v>40</v>
      </c>
      <c r="G2661" s="94" t="s">
        <v>1597</v>
      </c>
      <c r="H2661" s="94" t="s">
        <v>1593</v>
      </c>
      <c r="I2661" s="94" t="s">
        <v>1594</v>
      </c>
      <c r="J2661" s="94"/>
      <c r="K2661" s="94"/>
    </row>
    <row r="2662" spans="1:11" x14ac:dyDescent="0.25">
      <c r="A2662" s="94" t="s">
        <v>1778</v>
      </c>
      <c r="B2662" s="101">
        <v>400.5</v>
      </c>
      <c r="C2662" s="94" t="s">
        <v>1790</v>
      </c>
      <c r="D2662" s="94" t="s">
        <v>1722</v>
      </c>
      <c r="E2662" s="94" t="s">
        <v>1476</v>
      </c>
      <c r="F2662" s="94" t="s">
        <v>40</v>
      </c>
      <c r="G2662" s="94" t="s">
        <v>1671</v>
      </c>
      <c r="H2662" s="94" t="s">
        <v>1593</v>
      </c>
      <c r="I2662" s="94" t="s">
        <v>1594</v>
      </c>
      <c r="J2662" s="94"/>
      <c r="K2662" s="94"/>
    </row>
    <row r="2663" spans="1:11" x14ac:dyDescent="0.25">
      <c r="A2663" s="94" t="s">
        <v>1778</v>
      </c>
      <c r="B2663" s="101">
        <v>223.5</v>
      </c>
      <c r="C2663" s="94" t="s">
        <v>1791</v>
      </c>
      <c r="D2663" s="94" t="s">
        <v>1792</v>
      </c>
      <c r="E2663" s="94" t="s">
        <v>1476</v>
      </c>
      <c r="F2663" s="94" t="s">
        <v>40</v>
      </c>
      <c r="G2663" s="94" t="s">
        <v>1671</v>
      </c>
      <c r="H2663" s="94" t="s">
        <v>1471</v>
      </c>
      <c r="I2663" s="94" t="s">
        <v>1594</v>
      </c>
      <c r="J2663" s="94"/>
      <c r="K2663" s="94"/>
    </row>
    <row r="2664" spans="1:11" x14ac:dyDescent="0.25">
      <c r="A2664" s="94" t="s">
        <v>1778</v>
      </c>
      <c r="B2664" s="101">
        <v>7.5</v>
      </c>
      <c r="C2664" s="94" t="s">
        <v>1793</v>
      </c>
      <c r="D2664" s="94" t="s">
        <v>1794</v>
      </c>
      <c r="E2664" s="94" t="s">
        <v>1476</v>
      </c>
      <c r="F2664" s="94" t="s">
        <v>40</v>
      </c>
      <c r="G2664" s="94" t="s">
        <v>1671</v>
      </c>
      <c r="H2664" s="94" t="s">
        <v>1471</v>
      </c>
      <c r="I2664" s="94" t="s">
        <v>1594</v>
      </c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3246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6" t="s">
        <v>528</v>
      </c>
      <c r="C2705" s="125" t="s">
        <v>529</v>
      </c>
      <c r="D2705" s="125" t="s">
        <v>530</v>
      </c>
      <c r="E2705" s="125" t="s">
        <v>1491</v>
      </c>
      <c r="F2705" s="125" t="s">
        <v>1583</v>
      </c>
      <c r="G2705" s="125" t="s">
        <v>1584</v>
      </c>
      <c r="H2705" s="125" t="s">
        <v>1585</v>
      </c>
      <c r="I2705" s="125" t="s">
        <v>1586</v>
      </c>
      <c r="J2705" s="125" t="s">
        <v>1587</v>
      </c>
      <c r="K2705" s="125" t="s">
        <v>172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 t="s">
        <v>1588</v>
      </c>
    </row>
    <row r="2707" spans="1:11" x14ac:dyDescent="0.25">
      <c r="A2707" s="94" t="s">
        <v>1795</v>
      </c>
      <c r="B2707" s="101">
        <v>430</v>
      </c>
      <c r="C2707" s="94" t="s">
        <v>1602</v>
      </c>
      <c r="D2707" s="94" t="s">
        <v>1796</v>
      </c>
      <c r="E2707" s="94" t="s">
        <v>1604</v>
      </c>
      <c r="F2707" s="94" t="s">
        <v>40</v>
      </c>
      <c r="G2707" s="94" t="s">
        <v>1605</v>
      </c>
      <c r="H2707" s="94" t="s">
        <v>126</v>
      </c>
      <c r="I2707" s="94" t="s">
        <v>1594</v>
      </c>
      <c r="J2707" s="94"/>
      <c r="K2707" s="94"/>
    </row>
    <row r="2708" spans="1:11" x14ac:dyDescent="0.25">
      <c r="A2708" s="94" t="s">
        <v>1795</v>
      </c>
      <c r="B2708" s="101">
        <v>789</v>
      </c>
      <c r="C2708" s="100" t="s">
        <v>1602</v>
      </c>
      <c r="D2708" s="94" t="s">
        <v>1797</v>
      </c>
      <c r="E2708" s="94" t="s">
        <v>1604</v>
      </c>
      <c r="F2708" s="94" t="s">
        <v>40</v>
      </c>
      <c r="G2708" s="94" t="s">
        <v>1605</v>
      </c>
      <c r="H2708" s="94" t="s">
        <v>126</v>
      </c>
      <c r="I2708" s="94" t="s">
        <v>1594</v>
      </c>
      <c r="J2708" s="94"/>
      <c r="K2708" s="94"/>
    </row>
    <row r="2709" spans="1:11" x14ac:dyDescent="0.25">
      <c r="A2709" s="94" t="s">
        <v>1795</v>
      </c>
      <c r="B2709" s="101">
        <v>529</v>
      </c>
      <c r="C2709" s="94" t="s">
        <v>1798</v>
      </c>
      <c r="D2709" s="94" t="s">
        <v>1799</v>
      </c>
      <c r="E2709" s="94" t="s">
        <v>1521</v>
      </c>
      <c r="F2709" s="94" t="s">
        <v>40</v>
      </c>
      <c r="G2709" s="94" t="s">
        <v>1625</v>
      </c>
      <c r="H2709" s="94" t="s">
        <v>1471</v>
      </c>
      <c r="I2709" s="94" t="s">
        <v>1594</v>
      </c>
      <c r="J2709" s="94"/>
      <c r="K2709" s="94"/>
    </row>
    <row r="2710" spans="1:11" x14ac:dyDescent="0.25">
      <c r="A2710" s="94" t="s">
        <v>1795</v>
      </c>
      <c r="B2710" s="101">
        <v>1735</v>
      </c>
      <c r="C2710" s="94" t="s">
        <v>1800</v>
      </c>
      <c r="D2710" s="94" t="s">
        <v>1801</v>
      </c>
      <c r="E2710" s="94" t="s">
        <v>1521</v>
      </c>
      <c r="F2710" s="94" t="s">
        <v>40</v>
      </c>
      <c r="G2710" s="94" t="s">
        <v>1625</v>
      </c>
      <c r="H2710" s="94" t="s">
        <v>1593</v>
      </c>
      <c r="I2710" s="94" t="s">
        <v>1594</v>
      </c>
      <c r="J2710" s="94"/>
      <c r="K2710" s="94"/>
    </row>
    <row r="2711" spans="1:11" x14ac:dyDescent="0.25">
      <c r="A2711" s="94" t="s">
        <v>1795</v>
      </c>
      <c r="B2711" s="101">
        <v>214.99</v>
      </c>
      <c r="C2711" s="94" t="s">
        <v>1802</v>
      </c>
      <c r="D2711" s="94" t="s">
        <v>1801</v>
      </c>
      <c r="E2711" s="94" t="s">
        <v>1521</v>
      </c>
      <c r="F2711" s="94" t="s">
        <v>40</v>
      </c>
      <c r="G2711" s="94" t="s">
        <v>1625</v>
      </c>
      <c r="H2711" s="94" t="s">
        <v>1593</v>
      </c>
      <c r="I2711" s="94" t="s">
        <v>1594</v>
      </c>
      <c r="J2711" s="94"/>
      <c r="K2711" s="94"/>
    </row>
    <row r="2712" spans="1:11" x14ac:dyDescent="0.25">
      <c r="A2712" s="94" t="s">
        <v>1795</v>
      </c>
      <c r="B2712" s="101">
        <v>221</v>
      </c>
      <c r="C2712" s="94" t="s">
        <v>1803</v>
      </c>
      <c r="D2712" s="94" t="s">
        <v>1804</v>
      </c>
      <c r="E2712" s="94" t="s">
        <v>1476</v>
      </c>
      <c r="F2712" s="94" t="s">
        <v>40</v>
      </c>
      <c r="G2712" s="94" t="s">
        <v>1667</v>
      </c>
      <c r="H2712" s="94" t="s">
        <v>1471</v>
      </c>
      <c r="I2712" s="94" t="s">
        <v>1594</v>
      </c>
      <c r="J2712" s="94"/>
      <c r="K2712" s="94"/>
    </row>
    <row r="2713" spans="1:11" x14ac:dyDescent="0.25">
      <c r="A2713" s="94" t="s">
        <v>1795</v>
      </c>
      <c r="B2713" s="101">
        <v>14.5</v>
      </c>
      <c r="C2713" s="94" t="s">
        <v>1805</v>
      </c>
      <c r="D2713" s="94" t="s">
        <v>1794</v>
      </c>
      <c r="E2713" s="94" t="s">
        <v>1476</v>
      </c>
      <c r="F2713" s="94" t="s">
        <v>40</v>
      </c>
      <c r="G2713" s="94" t="s">
        <v>1671</v>
      </c>
      <c r="H2713" s="94" t="s">
        <v>1471</v>
      </c>
      <c r="I2713" s="94" t="s">
        <v>1594</v>
      </c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3933.49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6" t="s">
        <v>528</v>
      </c>
      <c r="C2757" s="125" t="s">
        <v>529</v>
      </c>
      <c r="D2757" s="125" t="s">
        <v>530</v>
      </c>
      <c r="E2757" s="125" t="s">
        <v>1491</v>
      </c>
      <c r="F2757" s="125" t="s">
        <v>1583</v>
      </c>
      <c r="G2757" s="125" t="s">
        <v>1584</v>
      </c>
      <c r="H2757" s="125" t="s">
        <v>1585</v>
      </c>
      <c r="I2757" s="125" t="s">
        <v>1586</v>
      </c>
      <c r="J2757" s="125" t="s">
        <v>1587</v>
      </c>
      <c r="K2757" s="125" t="s">
        <v>172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 t="s">
        <v>1588</v>
      </c>
    </row>
    <row r="2759" spans="1:11" x14ac:dyDescent="0.25">
      <c r="A2759" s="94" t="s">
        <v>1806</v>
      </c>
      <c r="B2759" s="101">
        <v>479</v>
      </c>
      <c r="C2759" s="94" t="s">
        <v>1807</v>
      </c>
      <c r="D2759" s="94" t="s">
        <v>1808</v>
      </c>
      <c r="E2759" s="94" t="s">
        <v>1505</v>
      </c>
      <c r="F2759" s="94" t="s">
        <v>40</v>
      </c>
      <c r="G2759" s="94" t="s">
        <v>1597</v>
      </c>
      <c r="H2759" s="94" t="s">
        <v>1593</v>
      </c>
      <c r="I2759" s="94" t="s">
        <v>1594</v>
      </c>
      <c r="J2759" s="94"/>
      <c r="K2759" s="94"/>
    </row>
    <row r="2760" spans="1:11" x14ac:dyDescent="0.25">
      <c r="A2760" s="94" t="s">
        <v>1806</v>
      </c>
      <c r="B2760" s="101">
        <v>125</v>
      </c>
      <c r="C2760" s="100" t="s">
        <v>1809</v>
      </c>
      <c r="D2760" s="94" t="s">
        <v>1808</v>
      </c>
      <c r="E2760" s="94" t="s">
        <v>1505</v>
      </c>
      <c r="F2760" s="94" t="s">
        <v>40</v>
      </c>
      <c r="G2760" s="94" t="s">
        <v>1597</v>
      </c>
      <c r="H2760" s="94" t="s">
        <v>1593</v>
      </c>
      <c r="I2760" s="94" t="s">
        <v>1594</v>
      </c>
      <c r="J2760" s="94"/>
      <c r="K2760" s="94"/>
    </row>
    <row r="2761" spans="1:11" x14ac:dyDescent="0.25">
      <c r="A2761" s="94" t="s">
        <v>1806</v>
      </c>
      <c r="B2761" s="101">
        <v>523</v>
      </c>
      <c r="C2761" s="94" t="s">
        <v>1810</v>
      </c>
      <c r="D2761" s="94" t="s">
        <v>1811</v>
      </c>
      <c r="E2761" s="94" t="s">
        <v>1521</v>
      </c>
      <c r="F2761" s="94" t="s">
        <v>40</v>
      </c>
      <c r="G2761" s="94" t="s">
        <v>1625</v>
      </c>
      <c r="H2761" s="94" t="s">
        <v>1593</v>
      </c>
      <c r="I2761" s="94" t="s">
        <v>1594</v>
      </c>
      <c r="J2761" s="94"/>
      <c r="K2761" s="94"/>
    </row>
    <row r="2762" spans="1:11" x14ac:dyDescent="0.25">
      <c r="A2762" s="94" t="s">
        <v>1806</v>
      </c>
      <c r="B2762" s="101">
        <v>580</v>
      </c>
      <c r="C2762" s="94" t="s">
        <v>1812</v>
      </c>
      <c r="D2762" s="94" t="s">
        <v>1813</v>
      </c>
      <c r="E2762" s="94" t="s">
        <v>1505</v>
      </c>
      <c r="F2762" s="94" t="s">
        <v>40</v>
      </c>
      <c r="G2762" s="94" t="s">
        <v>1597</v>
      </c>
      <c r="H2762" s="94" t="s">
        <v>1593</v>
      </c>
      <c r="I2762" s="94" t="s">
        <v>1594</v>
      </c>
      <c r="J2762" s="94"/>
      <c r="K2762" s="94"/>
    </row>
    <row r="2763" spans="1:11" x14ac:dyDescent="0.25">
      <c r="A2763" s="94" t="s">
        <v>1806</v>
      </c>
      <c r="B2763" s="101">
        <v>150</v>
      </c>
      <c r="C2763" s="94">
        <v>220117</v>
      </c>
      <c r="D2763" s="94" t="s">
        <v>1808</v>
      </c>
      <c r="E2763" s="94" t="s">
        <v>1618</v>
      </c>
      <c r="F2763" s="94" t="s">
        <v>49</v>
      </c>
      <c r="G2763" s="94"/>
      <c r="H2763" s="94" t="s">
        <v>1619</v>
      </c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1857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6" t="s">
        <v>528</v>
      </c>
      <c r="C2809" s="125" t="s">
        <v>529</v>
      </c>
      <c r="D2809" s="125" t="s">
        <v>530</v>
      </c>
      <c r="E2809" s="125" t="s">
        <v>1491</v>
      </c>
      <c r="F2809" s="125" t="s">
        <v>1583</v>
      </c>
      <c r="G2809" s="125" t="s">
        <v>1584</v>
      </c>
      <c r="H2809" s="125" t="s">
        <v>1585</v>
      </c>
      <c r="I2809" s="125" t="s">
        <v>1586</v>
      </c>
      <c r="J2809" s="125" t="s">
        <v>1587</v>
      </c>
      <c r="K2809" s="125" t="s">
        <v>172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 t="s">
        <v>1588</v>
      </c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6" t="s">
        <v>528</v>
      </c>
      <c r="C2861" s="125" t="s">
        <v>529</v>
      </c>
      <c r="D2861" s="125" t="s">
        <v>530</v>
      </c>
      <c r="E2861" s="125" t="s">
        <v>1491</v>
      </c>
      <c r="F2861" s="125" t="s">
        <v>1583</v>
      </c>
      <c r="G2861" s="125" t="s">
        <v>1584</v>
      </c>
      <c r="H2861" s="125" t="s">
        <v>1585</v>
      </c>
      <c r="I2861" s="125" t="s">
        <v>1586</v>
      </c>
      <c r="J2861" s="125" t="s">
        <v>1587</v>
      </c>
      <c r="K2861" s="125" t="s">
        <v>172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 t="s">
        <v>1588</v>
      </c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6" t="s">
        <v>528</v>
      </c>
      <c r="C2913" s="125" t="s">
        <v>529</v>
      </c>
      <c r="D2913" s="125" t="s">
        <v>530</v>
      </c>
      <c r="E2913" s="125" t="s">
        <v>1491</v>
      </c>
      <c r="F2913" s="125" t="s">
        <v>1583</v>
      </c>
      <c r="G2913" s="125" t="s">
        <v>1584</v>
      </c>
      <c r="H2913" s="125" t="s">
        <v>1585</v>
      </c>
      <c r="I2913" s="125" t="s">
        <v>1586</v>
      </c>
      <c r="J2913" s="125" t="s">
        <v>1587</v>
      </c>
      <c r="K2913" s="125" t="s">
        <v>172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 t="s">
        <v>1588</v>
      </c>
    </row>
    <row r="2915" spans="1:11" x14ac:dyDescent="0.25">
      <c r="A2915" s="94" t="s">
        <v>1814</v>
      </c>
      <c r="B2915" s="101">
        <v>241.5</v>
      </c>
      <c r="C2915" s="94" t="s">
        <v>1815</v>
      </c>
      <c r="D2915" s="94" t="s">
        <v>1816</v>
      </c>
      <c r="E2915" s="94" t="s">
        <v>1476</v>
      </c>
      <c r="F2915" s="94" t="s">
        <v>40</v>
      </c>
      <c r="G2915" s="94" t="s">
        <v>1667</v>
      </c>
      <c r="H2915" s="94" t="s">
        <v>1593</v>
      </c>
      <c r="I2915" s="94" t="s">
        <v>1594</v>
      </c>
      <c r="J2915" s="94"/>
      <c r="K2915" s="94"/>
    </row>
    <row r="2916" spans="1:11" x14ac:dyDescent="0.25">
      <c r="A2916" s="94" t="s">
        <v>1814</v>
      </c>
      <c r="B2916" s="101">
        <v>5083</v>
      </c>
      <c r="C2916" s="100" t="s">
        <v>1817</v>
      </c>
      <c r="D2916" s="94" t="s">
        <v>1818</v>
      </c>
      <c r="E2916" s="94" t="s">
        <v>1479</v>
      </c>
      <c r="F2916" s="94" t="s">
        <v>40</v>
      </c>
      <c r="G2916" s="94" t="s">
        <v>1592</v>
      </c>
      <c r="H2916" s="94" t="s">
        <v>1593</v>
      </c>
      <c r="I2916" s="94" t="s">
        <v>1594</v>
      </c>
      <c r="J2916" s="94"/>
      <c r="K2916" s="94"/>
    </row>
    <row r="2917" spans="1:11" x14ac:dyDescent="0.25">
      <c r="A2917" s="94" t="s">
        <v>1814</v>
      </c>
      <c r="B2917" s="101">
        <v>102.99</v>
      </c>
      <c r="C2917" s="94" t="s">
        <v>1819</v>
      </c>
      <c r="D2917" s="94" t="s">
        <v>1820</v>
      </c>
      <c r="E2917" s="94" t="s">
        <v>1476</v>
      </c>
      <c r="F2917" s="94" t="s">
        <v>40</v>
      </c>
      <c r="G2917" s="94" t="s">
        <v>1667</v>
      </c>
      <c r="H2917" s="94" t="s">
        <v>1593</v>
      </c>
      <c r="I2917" s="94" t="s">
        <v>1594</v>
      </c>
      <c r="J2917" s="94"/>
      <c r="K2917" s="94"/>
    </row>
    <row r="2918" spans="1:11" x14ac:dyDescent="0.25">
      <c r="A2918" s="94" t="s">
        <v>1814</v>
      </c>
      <c r="B2918" s="101">
        <v>626.5</v>
      </c>
      <c r="C2918" s="94" t="s">
        <v>1821</v>
      </c>
      <c r="D2918" s="94" t="s">
        <v>1820</v>
      </c>
      <c r="E2918" s="94" t="s">
        <v>1476</v>
      </c>
      <c r="F2918" s="94" t="s">
        <v>40</v>
      </c>
      <c r="G2918" s="94" t="s">
        <v>1667</v>
      </c>
      <c r="H2918" s="94" t="s">
        <v>1593</v>
      </c>
      <c r="I2918" s="94" t="s">
        <v>1594</v>
      </c>
      <c r="J2918" s="94"/>
      <c r="K2918" s="94"/>
    </row>
    <row r="2919" spans="1:11" x14ac:dyDescent="0.25">
      <c r="A2919" s="94" t="s">
        <v>1814</v>
      </c>
      <c r="B2919" s="101">
        <v>197</v>
      </c>
      <c r="C2919" s="94" t="s">
        <v>1822</v>
      </c>
      <c r="D2919" s="94" t="s">
        <v>1823</v>
      </c>
      <c r="E2919" s="94" t="s">
        <v>1476</v>
      </c>
      <c r="F2919" s="94" t="s">
        <v>40</v>
      </c>
      <c r="G2919" s="94" t="s">
        <v>1667</v>
      </c>
      <c r="H2919" s="94" t="s">
        <v>1593</v>
      </c>
      <c r="I2919" s="94" t="s">
        <v>1594</v>
      </c>
      <c r="J2919" s="94"/>
      <c r="K2919" s="94"/>
    </row>
    <row r="2920" spans="1:11" x14ac:dyDescent="0.25">
      <c r="A2920" s="94" t="s">
        <v>1814</v>
      </c>
      <c r="B2920" s="101">
        <v>133</v>
      </c>
      <c r="C2920" s="94" t="s">
        <v>1824</v>
      </c>
      <c r="D2920" s="94" t="s">
        <v>1823</v>
      </c>
      <c r="E2920" s="94" t="s">
        <v>1476</v>
      </c>
      <c r="F2920" s="94" t="s">
        <v>40</v>
      </c>
      <c r="G2920" s="94" t="s">
        <v>1667</v>
      </c>
      <c r="H2920" s="94" t="s">
        <v>1593</v>
      </c>
      <c r="I2920" s="94" t="s">
        <v>1594</v>
      </c>
      <c r="J2920" s="94"/>
      <c r="K2920" s="94"/>
    </row>
    <row r="2921" spans="1:11" x14ac:dyDescent="0.25">
      <c r="A2921" s="94" t="s">
        <v>1814</v>
      </c>
      <c r="B2921" s="101">
        <v>465</v>
      </c>
      <c r="C2921" s="94" t="s">
        <v>1825</v>
      </c>
      <c r="D2921" s="94" t="s">
        <v>1826</v>
      </c>
      <c r="E2921" s="94" t="s">
        <v>1521</v>
      </c>
      <c r="F2921" s="94" t="s">
        <v>40</v>
      </c>
      <c r="G2921" s="94" t="s">
        <v>1628</v>
      </c>
      <c r="H2921" s="94" t="s">
        <v>1471</v>
      </c>
      <c r="I2921" s="94" t="s">
        <v>1594</v>
      </c>
      <c r="J2921" s="94"/>
      <c r="K2921" s="94"/>
    </row>
    <row r="2922" spans="1:11" x14ac:dyDescent="0.25">
      <c r="A2922" s="94" t="s">
        <v>1814</v>
      </c>
      <c r="B2922" s="101">
        <v>325</v>
      </c>
      <c r="C2922" s="94" t="s">
        <v>1827</v>
      </c>
      <c r="D2922" s="94" t="s">
        <v>1828</v>
      </c>
      <c r="E2922" s="94" t="s">
        <v>1521</v>
      </c>
      <c r="F2922" s="94" t="s">
        <v>40</v>
      </c>
      <c r="G2922" s="94" t="s">
        <v>1625</v>
      </c>
      <c r="H2922" s="94" t="s">
        <v>1471</v>
      </c>
      <c r="I2922" s="94" t="s">
        <v>1594</v>
      </c>
      <c r="J2922" s="94"/>
      <c r="K2922" s="94"/>
    </row>
    <row r="2923" spans="1:11" x14ac:dyDescent="0.25">
      <c r="A2923" s="94" t="s">
        <v>1814</v>
      </c>
      <c r="B2923" s="101">
        <v>709.5</v>
      </c>
      <c r="C2923" s="94" t="s">
        <v>1829</v>
      </c>
      <c r="D2923" s="94" t="s">
        <v>1830</v>
      </c>
      <c r="E2923" s="94" t="s">
        <v>1505</v>
      </c>
      <c r="F2923" s="94" t="s">
        <v>40</v>
      </c>
      <c r="G2923" s="94" t="s">
        <v>1597</v>
      </c>
      <c r="H2923" s="94" t="s">
        <v>1471</v>
      </c>
      <c r="I2923" s="94" t="s">
        <v>1594</v>
      </c>
      <c r="J2923" s="94"/>
      <c r="K2923" s="94"/>
    </row>
    <row r="2924" spans="1:11" x14ac:dyDescent="0.25">
      <c r="A2924" s="94" t="s">
        <v>1814</v>
      </c>
      <c r="B2924" s="101">
        <v>313.5</v>
      </c>
      <c r="C2924" s="94" t="s">
        <v>1831</v>
      </c>
      <c r="D2924" s="94" t="s">
        <v>1832</v>
      </c>
      <c r="E2924" s="94" t="s">
        <v>1476</v>
      </c>
      <c r="F2924" s="94" t="s">
        <v>40</v>
      </c>
      <c r="G2924" s="94" t="s">
        <v>1671</v>
      </c>
      <c r="H2924" s="94" t="s">
        <v>1471</v>
      </c>
      <c r="I2924" s="94" t="s">
        <v>1594</v>
      </c>
      <c r="J2924" s="94"/>
      <c r="K2924" s="94"/>
    </row>
    <row r="2925" spans="1:11" x14ac:dyDescent="0.25">
      <c r="A2925" s="94" t="s">
        <v>1814</v>
      </c>
      <c r="B2925" s="101">
        <v>40</v>
      </c>
      <c r="C2925" s="94">
        <v>252211</v>
      </c>
      <c r="D2925" s="94" t="s">
        <v>1833</v>
      </c>
      <c r="E2925" s="94" t="s">
        <v>1618</v>
      </c>
      <c r="F2925" s="94" t="s">
        <v>49</v>
      </c>
      <c r="G2925" s="94"/>
      <c r="H2925" s="94" t="s">
        <v>1747</v>
      </c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8236.99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6" t="s">
        <v>528</v>
      </c>
      <c r="C2965" s="125" t="s">
        <v>529</v>
      </c>
      <c r="D2965" s="125" t="s">
        <v>530</v>
      </c>
      <c r="E2965" s="125" t="s">
        <v>1491</v>
      </c>
      <c r="F2965" s="125" t="s">
        <v>1583</v>
      </c>
      <c r="G2965" s="125" t="s">
        <v>1584</v>
      </c>
      <c r="H2965" s="125" t="s">
        <v>1585</v>
      </c>
      <c r="I2965" s="125" t="s">
        <v>1586</v>
      </c>
      <c r="J2965" s="125" t="s">
        <v>1587</v>
      </c>
      <c r="K2965" s="125" t="s">
        <v>172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 t="s">
        <v>1588</v>
      </c>
    </row>
    <row r="2967" spans="1:11" x14ac:dyDescent="0.25">
      <c r="A2967" s="94" t="s">
        <v>1834</v>
      </c>
      <c r="B2967" s="101">
        <v>681.5</v>
      </c>
      <c r="C2967" s="94" t="s">
        <v>1602</v>
      </c>
      <c r="D2967" s="94" t="s">
        <v>1835</v>
      </c>
      <c r="E2967" s="94" t="s">
        <v>1604</v>
      </c>
      <c r="F2967" s="94" t="s">
        <v>40</v>
      </c>
      <c r="G2967" s="94" t="s">
        <v>1605</v>
      </c>
      <c r="H2967" s="94" t="s">
        <v>126</v>
      </c>
      <c r="I2967" s="94" t="s">
        <v>1594</v>
      </c>
      <c r="J2967" s="94"/>
      <c r="K2967" s="94"/>
    </row>
    <row r="2968" spans="1:11" x14ac:dyDescent="0.25">
      <c r="A2968" s="94" t="s">
        <v>1834</v>
      </c>
      <c r="B2968" s="101">
        <v>261.31</v>
      </c>
      <c r="C2968" s="100" t="s">
        <v>1836</v>
      </c>
      <c r="D2968" s="94" t="s">
        <v>1837</v>
      </c>
      <c r="E2968" s="94" t="s">
        <v>1521</v>
      </c>
      <c r="F2968" s="94" t="s">
        <v>40</v>
      </c>
      <c r="G2968" s="94" t="s">
        <v>1633</v>
      </c>
      <c r="H2968" s="94" t="s">
        <v>1593</v>
      </c>
      <c r="I2968" s="94" t="s">
        <v>1594</v>
      </c>
      <c r="J2968" s="94"/>
      <c r="K2968" s="94"/>
    </row>
    <row r="2969" spans="1:11" x14ac:dyDescent="0.25">
      <c r="A2969" s="94" t="s">
        <v>1834</v>
      </c>
      <c r="B2969" s="101">
        <v>699</v>
      </c>
      <c r="C2969" s="94" t="s">
        <v>1838</v>
      </c>
      <c r="D2969" s="94" t="s">
        <v>1839</v>
      </c>
      <c r="E2969" s="94" t="s">
        <v>1521</v>
      </c>
      <c r="F2969" s="94" t="s">
        <v>40</v>
      </c>
      <c r="G2969" s="94" t="s">
        <v>1625</v>
      </c>
      <c r="H2969" s="94" t="s">
        <v>1593</v>
      </c>
      <c r="I2969" s="94" t="s">
        <v>1594</v>
      </c>
      <c r="J2969" s="94"/>
      <c r="K2969" s="94"/>
    </row>
    <row r="2970" spans="1:11" x14ac:dyDescent="0.25">
      <c r="A2970" s="94" t="s">
        <v>1834</v>
      </c>
      <c r="B2970" s="101">
        <v>156.5</v>
      </c>
      <c r="C2970" s="94" t="s">
        <v>1840</v>
      </c>
      <c r="D2970" s="94" t="s">
        <v>1841</v>
      </c>
      <c r="E2970" s="94" t="s">
        <v>1521</v>
      </c>
      <c r="F2970" s="94" t="s">
        <v>40</v>
      </c>
      <c r="G2970" s="94" t="s">
        <v>1628</v>
      </c>
      <c r="H2970" s="94" t="s">
        <v>1471</v>
      </c>
      <c r="I2970" s="94" t="s">
        <v>1594</v>
      </c>
      <c r="J2970" s="94"/>
      <c r="K2970" s="94"/>
    </row>
    <row r="2971" spans="1:11" x14ac:dyDescent="0.25">
      <c r="A2971" s="94" t="s">
        <v>1834</v>
      </c>
      <c r="B2971" s="101">
        <v>928</v>
      </c>
      <c r="C2971" s="94" t="s">
        <v>1842</v>
      </c>
      <c r="D2971" s="94" t="s">
        <v>1843</v>
      </c>
      <c r="E2971" s="94" t="s">
        <v>1505</v>
      </c>
      <c r="F2971" s="94" t="s">
        <v>40</v>
      </c>
      <c r="G2971" s="94" t="s">
        <v>1597</v>
      </c>
      <c r="H2971" s="94" t="s">
        <v>1593</v>
      </c>
      <c r="I2971" s="94" t="s">
        <v>1594</v>
      </c>
      <c r="J2971" s="94"/>
      <c r="K2971" s="94"/>
    </row>
    <row r="2972" spans="1:11" x14ac:dyDescent="0.25">
      <c r="A2972" s="94" t="s">
        <v>1834</v>
      </c>
      <c r="B2972" s="101">
        <v>560</v>
      </c>
      <c r="C2972" s="94" t="s">
        <v>1844</v>
      </c>
      <c r="D2972" s="94" t="s">
        <v>1845</v>
      </c>
      <c r="E2972" s="94" t="s">
        <v>1505</v>
      </c>
      <c r="F2972" s="94" t="s">
        <v>40</v>
      </c>
      <c r="G2972" s="94" t="s">
        <v>1597</v>
      </c>
      <c r="H2972" s="94" t="s">
        <v>1593</v>
      </c>
      <c r="I2972" s="94" t="s">
        <v>1594</v>
      </c>
      <c r="J2972" s="94"/>
      <c r="K2972" s="94"/>
    </row>
    <row r="2973" spans="1:11" x14ac:dyDescent="0.25">
      <c r="A2973" s="94" t="s">
        <v>1834</v>
      </c>
      <c r="B2973" s="101">
        <v>390</v>
      </c>
      <c r="C2973" s="94" t="s">
        <v>1846</v>
      </c>
      <c r="D2973" s="94" t="s">
        <v>1847</v>
      </c>
      <c r="E2973" s="94" t="s">
        <v>1476</v>
      </c>
      <c r="F2973" s="94" t="s">
        <v>40</v>
      </c>
      <c r="G2973" s="94" t="s">
        <v>1671</v>
      </c>
      <c r="H2973" s="94" t="s">
        <v>1593</v>
      </c>
      <c r="I2973" s="94" t="s">
        <v>1594</v>
      </c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3676.31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6" t="s">
        <v>528</v>
      </c>
      <c r="C3017" s="125" t="s">
        <v>529</v>
      </c>
      <c r="D3017" s="125" t="s">
        <v>530</v>
      </c>
      <c r="E3017" s="125" t="s">
        <v>1491</v>
      </c>
      <c r="F3017" s="125" t="s">
        <v>1583</v>
      </c>
      <c r="G3017" s="125" t="s">
        <v>1584</v>
      </c>
      <c r="H3017" s="125" t="s">
        <v>1585</v>
      </c>
      <c r="I3017" s="125" t="s">
        <v>1586</v>
      </c>
      <c r="J3017" s="125" t="s">
        <v>1587</v>
      </c>
      <c r="K3017" s="125" t="s">
        <v>172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 t="s">
        <v>1588</v>
      </c>
    </row>
    <row r="3019" spans="1:11" x14ac:dyDescent="0.25">
      <c r="A3019" s="94" t="s">
        <v>1848</v>
      </c>
      <c r="B3019" s="101">
        <v>3121.5</v>
      </c>
      <c r="C3019" s="94" t="s">
        <v>1849</v>
      </c>
      <c r="D3019" s="94" t="s">
        <v>1850</v>
      </c>
      <c r="E3019" s="94" t="s">
        <v>1521</v>
      </c>
      <c r="F3019" s="94" t="s">
        <v>40</v>
      </c>
      <c r="G3019" s="94" t="s">
        <v>1625</v>
      </c>
      <c r="H3019" s="94" t="s">
        <v>1593</v>
      </c>
      <c r="I3019" s="94" t="s">
        <v>1594</v>
      </c>
      <c r="J3019" s="94"/>
      <c r="K3019" s="94"/>
    </row>
    <row r="3020" spans="1:11" x14ac:dyDescent="0.25">
      <c r="A3020" s="94" t="s">
        <v>1848</v>
      </c>
      <c r="B3020" s="101">
        <v>532</v>
      </c>
      <c r="C3020" s="100" t="s">
        <v>1851</v>
      </c>
      <c r="D3020" s="94" t="s">
        <v>1852</v>
      </c>
      <c r="E3020" s="94" t="s">
        <v>1521</v>
      </c>
      <c r="F3020" s="94" t="s">
        <v>40</v>
      </c>
      <c r="G3020" s="94" t="s">
        <v>1628</v>
      </c>
      <c r="H3020" s="94" t="s">
        <v>1471</v>
      </c>
      <c r="I3020" s="94" t="s">
        <v>1594</v>
      </c>
      <c r="J3020" s="94"/>
      <c r="K3020" s="94"/>
    </row>
    <row r="3021" spans="1:11" x14ac:dyDescent="0.25">
      <c r="A3021" s="94" t="s">
        <v>1848</v>
      </c>
      <c r="B3021" s="101">
        <v>105.87</v>
      </c>
      <c r="C3021" s="94" t="s">
        <v>1602</v>
      </c>
      <c r="D3021" s="94" t="s">
        <v>1853</v>
      </c>
      <c r="E3021" s="94" t="s">
        <v>1604</v>
      </c>
      <c r="F3021" s="94" t="s">
        <v>40</v>
      </c>
      <c r="G3021" s="94" t="s">
        <v>1605</v>
      </c>
      <c r="H3021" s="94" t="s">
        <v>126</v>
      </c>
      <c r="I3021" s="94" t="s">
        <v>1594</v>
      </c>
      <c r="J3021" s="94"/>
      <c r="K3021" s="94"/>
    </row>
    <row r="3022" spans="1:11" x14ac:dyDescent="0.25">
      <c r="A3022" s="94" t="s">
        <v>1848</v>
      </c>
      <c r="B3022" s="101">
        <v>263.5</v>
      </c>
      <c r="C3022" s="94" t="s">
        <v>1854</v>
      </c>
      <c r="D3022" s="94" t="s">
        <v>1855</v>
      </c>
      <c r="E3022" s="94" t="s">
        <v>1476</v>
      </c>
      <c r="F3022" s="94" t="s">
        <v>40</v>
      </c>
      <c r="G3022" s="94" t="s">
        <v>1671</v>
      </c>
      <c r="H3022" s="94" t="s">
        <v>1593</v>
      </c>
      <c r="I3022" s="94" t="s">
        <v>1594</v>
      </c>
      <c r="J3022" s="94"/>
      <c r="K3022" s="94"/>
    </row>
    <row r="3023" spans="1:11" x14ac:dyDescent="0.25">
      <c r="A3023" s="94" t="s">
        <v>1848</v>
      </c>
      <c r="B3023" s="101">
        <v>213.5</v>
      </c>
      <c r="C3023" s="94" t="s">
        <v>1856</v>
      </c>
      <c r="D3023" s="94" t="s">
        <v>1857</v>
      </c>
      <c r="E3023" s="94" t="s">
        <v>1476</v>
      </c>
      <c r="F3023" s="94" t="s">
        <v>40</v>
      </c>
      <c r="G3023" s="94" t="s">
        <v>1667</v>
      </c>
      <c r="H3023" s="94" t="s">
        <v>1593</v>
      </c>
      <c r="I3023" s="94" t="s">
        <v>1594</v>
      </c>
      <c r="J3023" s="94"/>
      <c r="K3023" s="94"/>
    </row>
    <row r="3024" spans="1:11" x14ac:dyDescent="0.25">
      <c r="A3024" s="94" t="s">
        <v>1848</v>
      </c>
      <c r="B3024" s="101">
        <v>618</v>
      </c>
      <c r="C3024" s="94" t="s">
        <v>1858</v>
      </c>
      <c r="D3024" s="94" t="s">
        <v>1859</v>
      </c>
      <c r="E3024" s="94" t="s">
        <v>1505</v>
      </c>
      <c r="F3024" s="94" t="s">
        <v>40</v>
      </c>
      <c r="G3024" s="94" t="s">
        <v>1597</v>
      </c>
      <c r="H3024" s="94" t="s">
        <v>1471</v>
      </c>
      <c r="I3024" s="94" t="s">
        <v>1594</v>
      </c>
      <c r="J3024" s="94"/>
      <c r="K3024" s="94"/>
    </row>
    <row r="3025" spans="1:11" x14ac:dyDescent="0.25">
      <c r="A3025" s="94" t="s">
        <v>1848</v>
      </c>
      <c r="B3025" s="101">
        <v>27</v>
      </c>
      <c r="C3025" s="94" t="s">
        <v>1860</v>
      </c>
      <c r="D3025" s="94" t="s">
        <v>1861</v>
      </c>
      <c r="E3025" s="94" t="s">
        <v>1476</v>
      </c>
      <c r="F3025" s="94" t="s">
        <v>40</v>
      </c>
      <c r="G3025" s="94" t="s">
        <v>1667</v>
      </c>
      <c r="H3025" s="94" t="s">
        <v>1471</v>
      </c>
      <c r="I3025" s="94" t="s">
        <v>1594</v>
      </c>
      <c r="J3025" s="94"/>
      <c r="K3025" s="94"/>
    </row>
    <row r="3026" spans="1:11" x14ac:dyDescent="0.25">
      <c r="A3026" s="94" t="s">
        <v>1848</v>
      </c>
      <c r="B3026" s="101">
        <v>281.5</v>
      </c>
      <c r="C3026" s="94" t="s">
        <v>1862</v>
      </c>
      <c r="D3026" s="94" t="s">
        <v>1861</v>
      </c>
      <c r="E3026" s="94" t="s">
        <v>1476</v>
      </c>
      <c r="F3026" s="94" t="s">
        <v>40</v>
      </c>
      <c r="G3026" s="94" t="s">
        <v>1667</v>
      </c>
      <c r="H3026" s="94" t="s">
        <v>1471</v>
      </c>
      <c r="I3026" s="94" t="s">
        <v>1594</v>
      </c>
      <c r="J3026" s="94"/>
      <c r="K3026" s="94"/>
    </row>
    <row r="3027" spans="1:11" x14ac:dyDescent="0.25">
      <c r="A3027" s="94" t="s">
        <v>1848</v>
      </c>
      <c r="B3027" s="101">
        <v>59</v>
      </c>
      <c r="C3027" s="94">
        <v>58912300186</v>
      </c>
      <c r="D3027" s="94" t="s">
        <v>1863</v>
      </c>
      <c r="E3027" s="94" t="s">
        <v>1476</v>
      </c>
      <c r="F3027" s="94" t="s">
        <v>34</v>
      </c>
      <c r="G3027" s="94" t="s">
        <v>1864</v>
      </c>
      <c r="H3027" s="94" t="s">
        <v>1614</v>
      </c>
      <c r="I3027" s="94" t="s">
        <v>1594</v>
      </c>
      <c r="J3027" s="94"/>
      <c r="K3027" s="94"/>
    </row>
    <row r="3028" spans="1:11" x14ac:dyDescent="0.25">
      <c r="A3028" s="94" t="s">
        <v>1848</v>
      </c>
      <c r="B3028" s="101">
        <v>60</v>
      </c>
      <c r="C3028" s="94">
        <v>58931300468</v>
      </c>
      <c r="D3028" s="94" t="s">
        <v>1863</v>
      </c>
      <c r="E3028" s="94" t="s">
        <v>1476</v>
      </c>
      <c r="F3028" s="94" t="s">
        <v>34</v>
      </c>
      <c r="G3028" s="94" t="s">
        <v>1864</v>
      </c>
      <c r="H3028" s="94" t="s">
        <v>1614</v>
      </c>
      <c r="I3028" s="94" t="s">
        <v>1594</v>
      </c>
      <c r="J3028" s="94"/>
      <c r="K3028" s="94"/>
    </row>
    <row r="3029" spans="1:11" x14ac:dyDescent="0.25">
      <c r="A3029" s="94" t="s">
        <v>1848</v>
      </c>
      <c r="B3029" s="101">
        <v>40</v>
      </c>
      <c r="C3029" s="94">
        <v>318078</v>
      </c>
      <c r="D3029" s="94" t="s">
        <v>1859</v>
      </c>
      <c r="E3029" s="94" t="s">
        <v>1618</v>
      </c>
      <c r="F3029" s="94" t="s">
        <v>49</v>
      </c>
      <c r="G3029" s="94"/>
      <c r="H3029" s="94" t="s">
        <v>1747</v>
      </c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5321.87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6" t="s">
        <v>528</v>
      </c>
      <c r="C3069" s="125" t="s">
        <v>529</v>
      </c>
      <c r="D3069" s="125" t="s">
        <v>530</v>
      </c>
      <c r="E3069" s="125" t="s">
        <v>1491</v>
      </c>
      <c r="F3069" s="125" t="s">
        <v>1583</v>
      </c>
      <c r="G3069" s="125" t="s">
        <v>1584</v>
      </c>
      <c r="H3069" s="125" t="s">
        <v>1585</v>
      </c>
      <c r="I3069" s="125" t="s">
        <v>1586</v>
      </c>
      <c r="J3069" s="125" t="s">
        <v>1587</v>
      </c>
      <c r="K3069" s="125" t="s">
        <v>172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 t="s">
        <v>1588</v>
      </c>
    </row>
    <row r="3071" spans="1:11" x14ac:dyDescent="0.25">
      <c r="A3071" s="94" t="s">
        <v>1865</v>
      </c>
      <c r="B3071" s="101">
        <v>680.5</v>
      </c>
      <c r="C3071" s="94" t="s">
        <v>1866</v>
      </c>
      <c r="D3071" s="94" t="s">
        <v>1867</v>
      </c>
      <c r="E3071" s="94" t="s">
        <v>1521</v>
      </c>
      <c r="F3071" s="94" t="s">
        <v>40</v>
      </c>
      <c r="G3071" s="94" t="s">
        <v>1633</v>
      </c>
      <c r="H3071" s="94" t="s">
        <v>1593</v>
      </c>
      <c r="I3071" s="94" t="s">
        <v>1594</v>
      </c>
      <c r="J3071" s="94"/>
      <c r="K3071" s="94"/>
    </row>
    <row r="3072" spans="1:11" x14ac:dyDescent="0.25">
      <c r="A3072" s="94" t="s">
        <v>1865</v>
      </c>
      <c r="B3072" s="101">
        <v>171</v>
      </c>
      <c r="C3072" s="100" t="s">
        <v>1868</v>
      </c>
      <c r="D3072" s="94" t="s">
        <v>1867</v>
      </c>
      <c r="E3072" s="94" t="s">
        <v>1521</v>
      </c>
      <c r="F3072" s="94" t="s">
        <v>40</v>
      </c>
      <c r="G3072" s="94" t="s">
        <v>1633</v>
      </c>
      <c r="H3072" s="94" t="s">
        <v>1593</v>
      </c>
      <c r="I3072" s="94" t="s">
        <v>1594</v>
      </c>
      <c r="J3072" s="94"/>
      <c r="K3072" s="94"/>
    </row>
    <row r="3073" spans="1:11" x14ac:dyDescent="0.25">
      <c r="A3073" s="94" t="s">
        <v>1865</v>
      </c>
      <c r="B3073" s="101">
        <v>466</v>
      </c>
      <c r="C3073" s="94" t="s">
        <v>1869</v>
      </c>
      <c r="D3073" s="94" t="s">
        <v>1867</v>
      </c>
      <c r="E3073" s="94" t="s">
        <v>1521</v>
      </c>
      <c r="F3073" s="94" t="s">
        <v>40</v>
      </c>
      <c r="G3073" s="94" t="s">
        <v>1633</v>
      </c>
      <c r="H3073" s="94" t="s">
        <v>1593</v>
      </c>
      <c r="I3073" s="94" t="s">
        <v>1594</v>
      </c>
      <c r="J3073" s="94"/>
      <c r="K3073" s="94"/>
    </row>
    <row r="3074" spans="1:11" x14ac:dyDescent="0.25">
      <c r="A3074" s="94" t="s">
        <v>1865</v>
      </c>
      <c r="B3074" s="101">
        <v>102.99</v>
      </c>
      <c r="C3074" s="94" t="s">
        <v>1870</v>
      </c>
      <c r="D3074" s="94" t="s">
        <v>1871</v>
      </c>
      <c r="E3074" s="94" t="s">
        <v>1476</v>
      </c>
      <c r="F3074" s="94" t="s">
        <v>40</v>
      </c>
      <c r="G3074" s="94" t="s">
        <v>1667</v>
      </c>
      <c r="H3074" s="94" t="s">
        <v>1593</v>
      </c>
      <c r="I3074" s="94" t="s">
        <v>1594</v>
      </c>
      <c r="J3074" s="94"/>
      <c r="K3074" s="94"/>
    </row>
    <row r="3075" spans="1:11" x14ac:dyDescent="0.25">
      <c r="A3075" s="94" t="s">
        <v>1865</v>
      </c>
      <c r="B3075" s="101">
        <v>399.5</v>
      </c>
      <c r="C3075" s="94" t="s">
        <v>1872</v>
      </c>
      <c r="D3075" s="94" t="s">
        <v>1871</v>
      </c>
      <c r="E3075" s="94" t="s">
        <v>1476</v>
      </c>
      <c r="F3075" s="94" t="s">
        <v>40</v>
      </c>
      <c r="G3075" s="94" t="s">
        <v>1667</v>
      </c>
      <c r="H3075" s="94" t="s">
        <v>1593</v>
      </c>
      <c r="I3075" s="94" t="s">
        <v>1594</v>
      </c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1819.99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5" t="s">
        <v>0</v>
      </c>
      <c r="B3121" s="146" t="s">
        <v>528</v>
      </c>
      <c r="C3121" s="125" t="s">
        <v>529</v>
      </c>
      <c r="D3121" s="125" t="s">
        <v>530</v>
      </c>
      <c r="E3121" s="125" t="s">
        <v>1491</v>
      </c>
      <c r="F3121" s="125" t="s">
        <v>1583</v>
      </c>
      <c r="G3121" s="125" t="s">
        <v>1584</v>
      </c>
      <c r="H3121" s="125" t="s">
        <v>1585</v>
      </c>
      <c r="I3121" s="125" t="s">
        <v>1586</v>
      </c>
      <c r="J3121" s="125" t="s">
        <v>1587</v>
      </c>
      <c r="K3121" s="125" t="s">
        <v>172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 t="s">
        <v>1588</v>
      </c>
    </row>
    <row r="3123" spans="1:11" x14ac:dyDescent="0.25">
      <c r="A3123" s="94" t="s">
        <v>1873</v>
      </c>
      <c r="B3123" s="101">
        <v>1059</v>
      </c>
      <c r="C3123" s="94" t="s">
        <v>1874</v>
      </c>
      <c r="D3123" s="94" t="s">
        <v>1875</v>
      </c>
      <c r="E3123" s="94" t="s">
        <v>1505</v>
      </c>
      <c r="F3123" s="94" t="s">
        <v>40</v>
      </c>
      <c r="G3123" s="94" t="s">
        <v>1597</v>
      </c>
      <c r="H3123" s="94" t="s">
        <v>1593</v>
      </c>
      <c r="I3123" s="94" t="s">
        <v>1594</v>
      </c>
      <c r="J3123" s="94"/>
      <c r="K3123" s="94"/>
    </row>
    <row r="3124" spans="1:11" x14ac:dyDescent="0.25">
      <c r="A3124" s="94" t="s">
        <v>1873</v>
      </c>
      <c r="B3124" s="101">
        <v>104.99</v>
      </c>
      <c r="C3124" s="100" t="s">
        <v>1876</v>
      </c>
      <c r="D3124" s="94" t="s">
        <v>1875</v>
      </c>
      <c r="E3124" s="94" t="s">
        <v>1505</v>
      </c>
      <c r="F3124" s="94" t="s">
        <v>40</v>
      </c>
      <c r="G3124" s="94" t="s">
        <v>1597</v>
      </c>
      <c r="H3124" s="94" t="s">
        <v>1593</v>
      </c>
      <c r="I3124" s="94" t="s">
        <v>1594</v>
      </c>
      <c r="J3124" s="94"/>
      <c r="K3124" s="94"/>
    </row>
    <row r="3125" spans="1:11" x14ac:dyDescent="0.25">
      <c r="A3125" s="94" t="s">
        <v>1873</v>
      </c>
      <c r="B3125" s="101">
        <v>649.5</v>
      </c>
      <c r="C3125" s="94" t="s">
        <v>1877</v>
      </c>
      <c r="D3125" s="94" t="s">
        <v>1878</v>
      </c>
      <c r="E3125" s="94" t="s">
        <v>1476</v>
      </c>
      <c r="F3125" s="94" t="s">
        <v>40</v>
      </c>
      <c r="G3125" s="94" t="s">
        <v>1667</v>
      </c>
      <c r="H3125" s="94" t="s">
        <v>1593</v>
      </c>
      <c r="I3125" s="94" t="s">
        <v>1594</v>
      </c>
      <c r="J3125" s="94"/>
      <c r="K3125" s="94"/>
    </row>
    <row r="3126" spans="1:11" x14ac:dyDescent="0.25">
      <c r="A3126" s="94" t="s">
        <v>1873</v>
      </c>
      <c r="B3126" s="101">
        <v>591</v>
      </c>
      <c r="C3126" s="94" t="s">
        <v>1879</v>
      </c>
      <c r="D3126" s="94" t="s">
        <v>1880</v>
      </c>
      <c r="E3126" s="94" t="s">
        <v>1476</v>
      </c>
      <c r="F3126" s="94" t="s">
        <v>40</v>
      </c>
      <c r="G3126" s="94" t="s">
        <v>1667</v>
      </c>
      <c r="H3126" s="94" t="s">
        <v>1593</v>
      </c>
      <c r="I3126" s="94" t="s">
        <v>1594</v>
      </c>
      <c r="J3126" s="94"/>
      <c r="K3126" s="94"/>
    </row>
    <row r="3127" spans="1:11" x14ac:dyDescent="0.25">
      <c r="A3127" s="94" t="s">
        <v>1873</v>
      </c>
      <c r="B3127" s="101">
        <v>513</v>
      </c>
      <c r="C3127" s="94" t="s">
        <v>1881</v>
      </c>
      <c r="D3127" s="94" t="s">
        <v>1880</v>
      </c>
      <c r="E3127" s="94" t="s">
        <v>1476</v>
      </c>
      <c r="F3127" s="94" t="s">
        <v>40</v>
      </c>
      <c r="G3127" s="94" t="s">
        <v>1667</v>
      </c>
      <c r="H3127" s="94" t="s">
        <v>1593</v>
      </c>
      <c r="I3127" s="94" t="s">
        <v>1594</v>
      </c>
      <c r="J3127" s="94"/>
      <c r="K3127" s="94"/>
    </row>
    <row r="3128" spans="1:11" x14ac:dyDescent="0.25">
      <c r="A3128" s="94" t="s">
        <v>1873</v>
      </c>
      <c r="B3128" s="101">
        <v>500.02</v>
      </c>
      <c r="C3128" s="94" t="s">
        <v>1882</v>
      </c>
      <c r="D3128" s="94" t="s">
        <v>1883</v>
      </c>
      <c r="E3128" s="94" t="s">
        <v>1505</v>
      </c>
      <c r="F3128" s="94" t="s">
        <v>40</v>
      </c>
      <c r="G3128" s="94" t="s">
        <v>1597</v>
      </c>
      <c r="H3128" s="94" t="s">
        <v>1593</v>
      </c>
      <c r="I3128" s="94" t="s">
        <v>1594</v>
      </c>
      <c r="J3128" s="94"/>
      <c r="K3128" s="94"/>
    </row>
    <row r="3129" spans="1:11" x14ac:dyDescent="0.25">
      <c r="A3129" s="94" t="s">
        <v>1873</v>
      </c>
      <c r="B3129" s="101">
        <v>343</v>
      </c>
      <c r="C3129" s="94" t="s">
        <v>1884</v>
      </c>
      <c r="D3129" s="94" t="s">
        <v>1885</v>
      </c>
      <c r="E3129" s="94" t="s">
        <v>1505</v>
      </c>
      <c r="F3129" s="94" t="s">
        <v>40</v>
      </c>
      <c r="G3129" s="94" t="s">
        <v>1597</v>
      </c>
      <c r="H3129" s="94" t="s">
        <v>1593</v>
      </c>
      <c r="I3129" s="94" t="s">
        <v>1594</v>
      </c>
      <c r="J3129" s="94"/>
      <c r="K3129" s="94"/>
    </row>
    <row r="3130" spans="1:11" x14ac:dyDescent="0.25">
      <c r="A3130" s="94" t="s">
        <v>1873</v>
      </c>
      <c r="B3130" s="101">
        <v>238.5</v>
      </c>
      <c r="C3130" s="94" t="s">
        <v>1886</v>
      </c>
      <c r="D3130" s="94" t="s">
        <v>1887</v>
      </c>
      <c r="E3130" s="94" t="s">
        <v>1476</v>
      </c>
      <c r="F3130" s="94" t="s">
        <v>40</v>
      </c>
      <c r="G3130" s="94" t="s">
        <v>1667</v>
      </c>
      <c r="H3130" s="94" t="s">
        <v>1593</v>
      </c>
      <c r="I3130" s="94" t="s">
        <v>1594</v>
      </c>
      <c r="J3130" s="94"/>
      <c r="K3130" s="94"/>
    </row>
    <row r="3131" spans="1:11" x14ac:dyDescent="0.25">
      <c r="A3131" s="94" t="s">
        <v>1873</v>
      </c>
      <c r="B3131" s="101">
        <v>107.99</v>
      </c>
      <c r="C3131" s="94" t="s">
        <v>1888</v>
      </c>
      <c r="D3131" s="94" t="s">
        <v>1119</v>
      </c>
      <c r="E3131" s="94" t="s">
        <v>1476</v>
      </c>
      <c r="F3131" s="94" t="s">
        <v>40</v>
      </c>
      <c r="G3131" s="94" t="s">
        <v>1667</v>
      </c>
      <c r="H3131" s="94" t="s">
        <v>1593</v>
      </c>
      <c r="I3131" s="94" t="s">
        <v>1594</v>
      </c>
      <c r="J3131" s="94"/>
      <c r="K3131" s="94"/>
    </row>
    <row r="3132" spans="1:11" x14ac:dyDescent="0.25">
      <c r="A3132" s="94" t="s">
        <v>1873</v>
      </c>
      <c r="B3132" s="101">
        <v>708</v>
      </c>
      <c r="C3132" s="94" t="s">
        <v>1889</v>
      </c>
      <c r="D3132" s="94" t="s">
        <v>1890</v>
      </c>
      <c r="E3132" s="94" t="s">
        <v>1505</v>
      </c>
      <c r="F3132" s="94" t="s">
        <v>40</v>
      </c>
      <c r="G3132" s="94" t="s">
        <v>1597</v>
      </c>
      <c r="H3132" s="94" t="s">
        <v>1593</v>
      </c>
      <c r="I3132" s="94" t="s">
        <v>1594</v>
      </c>
      <c r="J3132" s="94"/>
      <c r="K3132" s="94"/>
    </row>
    <row r="3133" spans="1:11" x14ac:dyDescent="0.25">
      <c r="A3133" s="94" t="s">
        <v>1873</v>
      </c>
      <c r="B3133" s="101">
        <v>15.5</v>
      </c>
      <c r="C3133" s="94" t="s">
        <v>1891</v>
      </c>
      <c r="D3133" s="94" t="s">
        <v>1887</v>
      </c>
      <c r="E3133" s="94" t="s">
        <v>1476</v>
      </c>
      <c r="F3133" s="94" t="s">
        <v>40</v>
      </c>
      <c r="G3133" s="94" t="s">
        <v>1667</v>
      </c>
      <c r="H3133" s="94" t="s">
        <v>1471</v>
      </c>
      <c r="I3133" s="94" t="s">
        <v>1594</v>
      </c>
      <c r="J3133" s="94"/>
      <c r="K3133" s="94"/>
    </row>
    <row r="3134" spans="1:11" x14ac:dyDescent="0.25">
      <c r="A3134" s="94" t="s">
        <v>1873</v>
      </c>
      <c r="B3134" s="101">
        <v>257</v>
      </c>
      <c r="C3134" s="94">
        <v>58912300432</v>
      </c>
      <c r="D3134" s="94" t="s">
        <v>1892</v>
      </c>
      <c r="E3134" s="94" t="s">
        <v>1521</v>
      </c>
      <c r="F3134" s="94" t="s">
        <v>34</v>
      </c>
      <c r="G3134" s="94" t="s">
        <v>1893</v>
      </c>
      <c r="H3134" s="94" t="s">
        <v>1612</v>
      </c>
      <c r="I3134" s="94" t="s">
        <v>1594</v>
      </c>
      <c r="J3134" s="94"/>
      <c r="K3134" s="94"/>
    </row>
    <row r="3135" spans="1:11" x14ac:dyDescent="0.25">
      <c r="A3135" s="94" t="s">
        <v>1873</v>
      </c>
      <c r="B3135" s="101">
        <v>90</v>
      </c>
      <c r="C3135" s="94">
        <v>228322</v>
      </c>
      <c r="D3135" s="94" t="s">
        <v>1875</v>
      </c>
      <c r="E3135" s="94" t="s">
        <v>1618</v>
      </c>
      <c r="F3135" s="94" t="s">
        <v>49</v>
      </c>
      <c r="G3135" s="94"/>
      <c r="H3135" s="94" t="s">
        <v>1619</v>
      </c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5" t="s">
        <v>11</v>
      </c>
      <c r="B3170" s="101">
        <f>SUM(B3122:B3169)</f>
        <v>5177.5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5" t="s">
        <v>0</v>
      </c>
      <c r="B3173" s="146" t="s">
        <v>528</v>
      </c>
      <c r="C3173" s="125" t="s">
        <v>529</v>
      </c>
      <c r="D3173" s="125" t="s">
        <v>530</v>
      </c>
      <c r="E3173" s="125" t="s">
        <v>1491</v>
      </c>
      <c r="F3173" s="125" t="s">
        <v>1583</v>
      </c>
      <c r="G3173" s="125" t="s">
        <v>1584</v>
      </c>
      <c r="H3173" s="125" t="s">
        <v>1585</v>
      </c>
      <c r="I3173" s="125" t="s">
        <v>1586</v>
      </c>
      <c r="J3173" s="125" t="s">
        <v>1587</v>
      </c>
      <c r="K3173" s="125" t="s">
        <v>172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 t="s">
        <v>1588</v>
      </c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5" t="s">
        <v>0</v>
      </c>
      <c r="B3225" s="146" t="s">
        <v>528</v>
      </c>
      <c r="C3225" s="125" t="s">
        <v>529</v>
      </c>
      <c r="D3225" s="125" t="s">
        <v>530</v>
      </c>
      <c r="E3225" s="125" t="s">
        <v>1491</v>
      </c>
      <c r="F3225" s="125" t="s">
        <v>1583</v>
      </c>
      <c r="G3225" s="125" t="s">
        <v>1584</v>
      </c>
      <c r="H3225" s="125" t="s">
        <v>1585</v>
      </c>
      <c r="I3225" s="125" t="s">
        <v>1586</v>
      </c>
      <c r="J3225" s="125" t="s">
        <v>1587</v>
      </c>
      <c r="K3225" s="125" t="s">
        <v>172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 t="s">
        <v>1588</v>
      </c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5" t="s">
        <v>0</v>
      </c>
      <c r="B3277" s="146" t="s">
        <v>528</v>
      </c>
      <c r="C3277" s="125" t="s">
        <v>529</v>
      </c>
      <c r="D3277" s="125" t="s">
        <v>530</v>
      </c>
      <c r="E3277" s="125" t="s">
        <v>1491</v>
      </c>
      <c r="F3277" s="125" t="s">
        <v>1583</v>
      </c>
      <c r="G3277" s="125" t="s">
        <v>1584</v>
      </c>
      <c r="H3277" s="125" t="s">
        <v>1585</v>
      </c>
      <c r="I3277" s="125" t="s">
        <v>1586</v>
      </c>
      <c r="J3277" s="125" t="s">
        <v>1587</v>
      </c>
      <c r="K3277" s="125" t="s">
        <v>172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 t="s">
        <v>1588</v>
      </c>
    </row>
    <row r="3279" spans="1:11" x14ac:dyDescent="0.25">
      <c r="A3279" s="94" t="s">
        <v>1894</v>
      </c>
      <c r="B3279" s="101">
        <v>1515.5</v>
      </c>
      <c r="C3279" s="94" t="s">
        <v>1895</v>
      </c>
      <c r="D3279" s="94" t="s">
        <v>1896</v>
      </c>
      <c r="E3279" s="94" t="s">
        <v>1479</v>
      </c>
      <c r="F3279" s="94" t="s">
        <v>40</v>
      </c>
      <c r="G3279" s="94" t="s">
        <v>1695</v>
      </c>
      <c r="H3279" s="94" t="s">
        <v>1593</v>
      </c>
      <c r="I3279" s="94" t="s">
        <v>1594</v>
      </c>
      <c r="J3279" s="94"/>
      <c r="K3279" s="94"/>
    </row>
    <row r="3280" spans="1:11" x14ac:dyDescent="0.25">
      <c r="A3280" s="94" t="s">
        <v>1894</v>
      </c>
      <c r="B3280" s="101">
        <v>1000</v>
      </c>
      <c r="C3280" s="100" t="s">
        <v>1897</v>
      </c>
      <c r="D3280" s="94" t="s">
        <v>1898</v>
      </c>
      <c r="E3280" s="94" t="s">
        <v>1505</v>
      </c>
      <c r="F3280" s="94" t="s">
        <v>40</v>
      </c>
      <c r="G3280" s="94" t="s">
        <v>1899</v>
      </c>
      <c r="H3280" s="94" t="s">
        <v>1593</v>
      </c>
      <c r="I3280" s="94" t="s">
        <v>1594</v>
      </c>
      <c r="J3280" s="94"/>
      <c r="K3280" s="94"/>
    </row>
    <row r="3281" spans="1:11" x14ac:dyDescent="0.25">
      <c r="A3281" s="94" t="s">
        <v>1894</v>
      </c>
      <c r="B3281" s="101">
        <v>500</v>
      </c>
      <c r="C3281" s="94" t="s">
        <v>1900</v>
      </c>
      <c r="D3281" s="94" t="s">
        <v>1901</v>
      </c>
      <c r="E3281" s="94" t="s">
        <v>1505</v>
      </c>
      <c r="F3281" s="94" t="s">
        <v>40</v>
      </c>
      <c r="G3281" s="94" t="s">
        <v>1597</v>
      </c>
      <c r="H3281" s="94" t="s">
        <v>1593</v>
      </c>
      <c r="I3281" s="94" t="s">
        <v>1594</v>
      </c>
      <c r="J3281" s="94"/>
      <c r="K3281" s="94"/>
    </row>
    <row r="3282" spans="1:11" x14ac:dyDescent="0.25">
      <c r="A3282" s="94" t="s">
        <v>1894</v>
      </c>
      <c r="B3282" s="101">
        <v>767</v>
      </c>
      <c r="C3282" s="94" t="s">
        <v>1602</v>
      </c>
      <c r="D3282" s="94" t="s">
        <v>1902</v>
      </c>
      <c r="E3282" s="94" t="s">
        <v>1604</v>
      </c>
      <c r="F3282" s="94" t="s">
        <v>40</v>
      </c>
      <c r="G3282" s="94" t="s">
        <v>1605</v>
      </c>
      <c r="H3282" s="94" t="s">
        <v>126</v>
      </c>
      <c r="I3282" s="94" t="s">
        <v>1594</v>
      </c>
      <c r="J3282" s="94"/>
      <c r="K3282" s="94"/>
    </row>
    <row r="3283" spans="1:11" x14ac:dyDescent="0.25">
      <c r="A3283" s="94" t="s">
        <v>1894</v>
      </c>
      <c r="B3283" s="101">
        <v>306</v>
      </c>
      <c r="C3283" s="94" t="s">
        <v>1602</v>
      </c>
      <c r="D3283" s="94" t="s">
        <v>1903</v>
      </c>
      <c r="E3283" s="94" t="s">
        <v>1604</v>
      </c>
      <c r="F3283" s="94" t="s">
        <v>40</v>
      </c>
      <c r="G3283" s="94" t="s">
        <v>1605</v>
      </c>
      <c r="H3283" s="94" t="s">
        <v>126</v>
      </c>
      <c r="I3283" s="94" t="s">
        <v>1594</v>
      </c>
      <c r="J3283" s="94"/>
      <c r="K3283" s="94"/>
    </row>
    <row r="3284" spans="1:11" x14ac:dyDescent="0.25">
      <c r="A3284" s="94" t="s">
        <v>1894</v>
      </c>
      <c r="B3284" s="101">
        <v>546</v>
      </c>
      <c r="C3284" s="94" t="s">
        <v>1602</v>
      </c>
      <c r="D3284" s="94" t="s">
        <v>1904</v>
      </c>
      <c r="E3284" s="94" t="s">
        <v>1604</v>
      </c>
      <c r="F3284" s="94" t="s">
        <v>40</v>
      </c>
      <c r="G3284" s="94" t="s">
        <v>1605</v>
      </c>
      <c r="H3284" s="94" t="s">
        <v>126</v>
      </c>
      <c r="I3284" s="94" t="s">
        <v>1594</v>
      </c>
      <c r="J3284" s="94"/>
      <c r="K3284" s="94"/>
    </row>
    <row r="3285" spans="1:11" x14ac:dyDescent="0.25">
      <c r="A3285" s="94" t="s">
        <v>1894</v>
      </c>
      <c r="B3285" s="101">
        <v>1466</v>
      </c>
      <c r="C3285" s="94" t="s">
        <v>1905</v>
      </c>
      <c r="D3285" s="94" t="s">
        <v>1906</v>
      </c>
      <c r="E3285" s="94" t="s">
        <v>1505</v>
      </c>
      <c r="F3285" s="94" t="s">
        <v>40</v>
      </c>
      <c r="G3285" s="94" t="s">
        <v>1597</v>
      </c>
      <c r="H3285" s="94" t="s">
        <v>1471</v>
      </c>
      <c r="I3285" s="94" t="s">
        <v>1594</v>
      </c>
      <c r="J3285" s="94"/>
      <c r="K3285" s="94"/>
    </row>
    <row r="3286" spans="1:11" x14ac:dyDescent="0.25">
      <c r="A3286" s="94" t="s">
        <v>1894</v>
      </c>
      <c r="B3286" s="101">
        <v>254</v>
      </c>
      <c r="C3286" s="94" t="s">
        <v>1907</v>
      </c>
      <c r="D3286" s="94" t="s">
        <v>1908</v>
      </c>
      <c r="E3286" s="94" t="s">
        <v>1505</v>
      </c>
      <c r="F3286" s="94" t="s">
        <v>40</v>
      </c>
      <c r="G3286" s="94" t="s">
        <v>1597</v>
      </c>
      <c r="H3286" s="94" t="s">
        <v>1471</v>
      </c>
      <c r="I3286" s="94" t="s">
        <v>1594</v>
      </c>
      <c r="J3286" s="94"/>
      <c r="K3286" s="94"/>
    </row>
    <row r="3287" spans="1:11" x14ac:dyDescent="0.25">
      <c r="A3287" s="94" t="s">
        <v>1894</v>
      </c>
      <c r="B3287" s="101">
        <v>279</v>
      </c>
      <c r="C3287" s="94">
        <v>51331300390</v>
      </c>
      <c r="D3287" s="94" t="s">
        <v>1909</v>
      </c>
      <c r="E3287" s="94" t="s">
        <v>1505</v>
      </c>
      <c r="F3287" s="94" t="s">
        <v>34</v>
      </c>
      <c r="G3287" s="94" t="s">
        <v>1910</v>
      </c>
      <c r="H3287" s="94" t="s">
        <v>1614</v>
      </c>
      <c r="I3287" s="94" t="s">
        <v>1594</v>
      </c>
      <c r="J3287" s="94"/>
      <c r="K3287" s="94"/>
    </row>
    <row r="3288" spans="1:11" x14ac:dyDescent="0.25">
      <c r="A3288" s="94" t="s">
        <v>1894</v>
      </c>
      <c r="B3288" s="101">
        <v>133.5</v>
      </c>
      <c r="C3288" s="94">
        <v>253859</v>
      </c>
      <c r="D3288" s="94" t="s">
        <v>1906</v>
      </c>
      <c r="E3288" s="94" t="s">
        <v>1618</v>
      </c>
      <c r="F3288" s="94" t="s">
        <v>49</v>
      </c>
      <c r="G3288" s="94"/>
      <c r="H3288" s="94" t="s">
        <v>1747</v>
      </c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5" t="s">
        <v>11</v>
      </c>
      <c r="B3326" s="101">
        <f>SUM(B3278:B3325)</f>
        <v>6767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5" t="s">
        <v>0</v>
      </c>
      <c r="B3329" s="146" t="s">
        <v>528</v>
      </c>
      <c r="C3329" s="125" t="s">
        <v>529</v>
      </c>
      <c r="D3329" s="125" t="s">
        <v>530</v>
      </c>
      <c r="E3329" s="125" t="s">
        <v>1491</v>
      </c>
      <c r="F3329" s="125" t="s">
        <v>1583</v>
      </c>
      <c r="G3329" s="125" t="s">
        <v>1584</v>
      </c>
      <c r="H3329" s="125" t="s">
        <v>1585</v>
      </c>
      <c r="I3329" s="125" t="s">
        <v>1586</v>
      </c>
      <c r="J3329" s="125" t="s">
        <v>1587</v>
      </c>
      <c r="K3329" s="125" t="s">
        <v>172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 t="s">
        <v>1588</v>
      </c>
    </row>
    <row r="3331" spans="1:11" x14ac:dyDescent="0.25">
      <c r="A3331" s="94" t="s">
        <v>1911</v>
      </c>
      <c r="B3331" s="101">
        <v>805.5</v>
      </c>
      <c r="C3331" s="94" t="s">
        <v>1912</v>
      </c>
      <c r="D3331" s="94" t="s">
        <v>1650</v>
      </c>
      <c r="E3331" s="94" t="s">
        <v>1521</v>
      </c>
      <c r="F3331" s="94" t="s">
        <v>40</v>
      </c>
      <c r="G3331" s="94" t="s">
        <v>1628</v>
      </c>
      <c r="H3331" s="94" t="s">
        <v>1593</v>
      </c>
      <c r="I3331" s="94" t="s">
        <v>1594</v>
      </c>
      <c r="J3331" s="94"/>
      <c r="K3331" s="94"/>
    </row>
    <row r="3332" spans="1:11" x14ac:dyDescent="0.25">
      <c r="A3332" s="94" t="s">
        <v>1911</v>
      </c>
      <c r="B3332" s="101">
        <v>300</v>
      </c>
      <c r="C3332" s="100" t="s">
        <v>1913</v>
      </c>
      <c r="D3332" s="94" t="s">
        <v>1650</v>
      </c>
      <c r="E3332" s="94" t="s">
        <v>1521</v>
      </c>
      <c r="F3332" s="94" t="s">
        <v>40</v>
      </c>
      <c r="G3332" s="94" t="s">
        <v>1651</v>
      </c>
      <c r="H3332" s="94" t="s">
        <v>1593</v>
      </c>
      <c r="I3332" s="94" t="s">
        <v>1594</v>
      </c>
      <c r="J3332" s="94"/>
      <c r="K3332" s="94"/>
    </row>
    <row r="3333" spans="1:11" x14ac:dyDescent="0.25">
      <c r="A3333" s="94" t="s">
        <v>1911</v>
      </c>
      <c r="B3333" s="101">
        <v>224.5</v>
      </c>
      <c r="C3333" s="94" t="s">
        <v>1914</v>
      </c>
      <c r="D3333" s="94" t="s">
        <v>1915</v>
      </c>
      <c r="E3333" s="94" t="s">
        <v>1521</v>
      </c>
      <c r="F3333" s="94" t="s">
        <v>40</v>
      </c>
      <c r="G3333" s="94" t="s">
        <v>1916</v>
      </c>
      <c r="H3333" s="94" t="s">
        <v>1593</v>
      </c>
      <c r="I3333" s="94" t="s">
        <v>1594</v>
      </c>
      <c r="J3333" s="94"/>
      <c r="K3333" s="94"/>
    </row>
    <row r="3334" spans="1:11" x14ac:dyDescent="0.25">
      <c r="A3334" s="94" t="s">
        <v>1911</v>
      </c>
      <c r="B3334" s="101">
        <v>415</v>
      </c>
      <c r="C3334" s="94" t="s">
        <v>1602</v>
      </c>
      <c r="D3334" s="94" t="s">
        <v>1917</v>
      </c>
      <c r="E3334" s="94" t="s">
        <v>1604</v>
      </c>
      <c r="F3334" s="94" t="s">
        <v>40</v>
      </c>
      <c r="G3334" s="94" t="s">
        <v>1605</v>
      </c>
      <c r="H3334" s="94" t="s">
        <v>126</v>
      </c>
      <c r="I3334" s="94" t="s">
        <v>1594</v>
      </c>
      <c r="J3334" s="94"/>
      <c r="K3334" s="94"/>
    </row>
    <row r="3335" spans="1:11" x14ac:dyDescent="0.25">
      <c r="A3335" s="94" t="s">
        <v>1911</v>
      </c>
      <c r="B3335" s="101">
        <v>1131</v>
      </c>
      <c r="C3335" s="94" t="s">
        <v>1602</v>
      </c>
      <c r="D3335" s="94" t="s">
        <v>1918</v>
      </c>
      <c r="E3335" s="94" t="s">
        <v>1604</v>
      </c>
      <c r="F3335" s="94" t="s">
        <v>40</v>
      </c>
      <c r="G3335" s="94" t="s">
        <v>1605</v>
      </c>
      <c r="H3335" s="94" t="s">
        <v>126</v>
      </c>
      <c r="I3335" s="94" t="s">
        <v>1594</v>
      </c>
      <c r="J3335" s="94"/>
      <c r="K3335" s="94"/>
    </row>
    <row r="3336" spans="1:11" x14ac:dyDescent="0.25">
      <c r="A3336" s="94" t="s">
        <v>1911</v>
      </c>
      <c r="B3336" s="101">
        <v>694.5</v>
      </c>
      <c r="C3336" s="94" t="s">
        <v>1919</v>
      </c>
      <c r="D3336" s="94" t="s">
        <v>1920</v>
      </c>
      <c r="E3336" s="94" t="s">
        <v>1479</v>
      </c>
      <c r="F3336" s="94" t="s">
        <v>40</v>
      </c>
      <c r="G3336" s="94" t="s">
        <v>1695</v>
      </c>
      <c r="H3336" s="94" t="s">
        <v>1593</v>
      </c>
      <c r="I3336" s="94" t="s">
        <v>1594</v>
      </c>
      <c r="J3336" s="94"/>
      <c r="K3336" s="94"/>
    </row>
    <row r="3337" spans="1:11" x14ac:dyDescent="0.25">
      <c r="A3337" s="94" t="s">
        <v>1911</v>
      </c>
      <c r="B3337" s="101">
        <v>1670</v>
      </c>
      <c r="C3337" s="94" t="s">
        <v>1921</v>
      </c>
      <c r="D3337" s="94" t="s">
        <v>1922</v>
      </c>
      <c r="E3337" s="94" t="s">
        <v>1505</v>
      </c>
      <c r="F3337" s="94" t="s">
        <v>40</v>
      </c>
      <c r="G3337" s="94" t="s">
        <v>1597</v>
      </c>
      <c r="H3337" s="94" t="s">
        <v>1593</v>
      </c>
      <c r="I3337" s="94" t="s">
        <v>1594</v>
      </c>
      <c r="J3337" s="94"/>
      <c r="K3337" s="94"/>
    </row>
    <row r="3338" spans="1:11" x14ac:dyDescent="0.25">
      <c r="A3338" s="94" t="s">
        <v>1911</v>
      </c>
      <c r="B3338" s="101">
        <v>129.99</v>
      </c>
      <c r="C3338" s="94" t="s">
        <v>1923</v>
      </c>
      <c r="D3338" s="94" t="s">
        <v>1088</v>
      </c>
      <c r="E3338" s="94" t="s">
        <v>1505</v>
      </c>
      <c r="F3338" s="94" t="s">
        <v>40</v>
      </c>
      <c r="G3338" s="94" t="s">
        <v>1597</v>
      </c>
      <c r="H3338" s="94" t="s">
        <v>1593</v>
      </c>
      <c r="I3338" s="94" t="s">
        <v>1594</v>
      </c>
      <c r="J3338" s="94"/>
      <c r="K3338" s="94"/>
    </row>
    <row r="3339" spans="1:11" x14ac:dyDescent="0.25">
      <c r="A3339" s="94" t="s">
        <v>1911</v>
      </c>
      <c r="B3339" s="101">
        <v>1202</v>
      </c>
      <c r="C3339" s="94" t="s">
        <v>1924</v>
      </c>
      <c r="D3339" s="94" t="s">
        <v>1088</v>
      </c>
      <c r="E3339" s="94" t="s">
        <v>1505</v>
      </c>
      <c r="F3339" s="94" t="s">
        <v>40</v>
      </c>
      <c r="G3339" s="94" t="s">
        <v>1597</v>
      </c>
      <c r="H3339" s="94" t="s">
        <v>1593</v>
      </c>
      <c r="I3339" s="94" t="s">
        <v>1594</v>
      </c>
      <c r="J3339" s="94"/>
      <c r="K3339" s="94"/>
    </row>
    <row r="3340" spans="1:11" x14ac:dyDescent="0.25">
      <c r="A3340" s="94" t="s">
        <v>1911</v>
      </c>
      <c r="B3340" s="101">
        <v>909</v>
      </c>
      <c r="C3340" s="94" t="s">
        <v>1925</v>
      </c>
      <c r="D3340" s="94" t="s">
        <v>1926</v>
      </c>
      <c r="E3340" s="94" t="s">
        <v>1505</v>
      </c>
      <c r="F3340" s="94" t="s">
        <v>40</v>
      </c>
      <c r="G3340" s="94" t="s">
        <v>1597</v>
      </c>
      <c r="H3340" s="94" t="s">
        <v>1593</v>
      </c>
      <c r="I3340" s="94" t="s">
        <v>1594</v>
      </c>
      <c r="J3340" s="94"/>
      <c r="K3340" s="94"/>
    </row>
    <row r="3341" spans="1:11" x14ac:dyDescent="0.25">
      <c r="A3341" s="94" t="s">
        <v>1911</v>
      </c>
      <c r="B3341" s="101">
        <v>70</v>
      </c>
      <c r="C3341" s="94">
        <v>320085</v>
      </c>
      <c r="D3341" s="94" t="s">
        <v>1927</v>
      </c>
      <c r="E3341" s="94" t="s">
        <v>1618</v>
      </c>
      <c r="F3341" s="94" t="s">
        <v>49</v>
      </c>
      <c r="G3341" s="94"/>
      <c r="H3341" s="94" t="s">
        <v>1619</v>
      </c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5" t="s">
        <v>11</v>
      </c>
      <c r="B3378" s="101">
        <f>SUM(B3330:B3377)</f>
        <v>7551.49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5" t="s">
        <v>0</v>
      </c>
      <c r="B3381" s="146" t="s">
        <v>528</v>
      </c>
      <c r="C3381" s="125" t="s">
        <v>529</v>
      </c>
      <c r="D3381" s="125" t="s">
        <v>530</v>
      </c>
      <c r="E3381" s="125" t="s">
        <v>1491</v>
      </c>
      <c r="F3381" s="125" t="s">
        <v>1583</v>
      </c>
      <c r="G3381" s="125" t="s">
        <v>1584</v>
      </c>
      <c r="H3381" s="125" t="s">
        <v>1585</v>
      </c>
      <c r="I3381" s="125" t="s">
        <v>1586</v>
      </c>
      <c r="J3381" s="125" t="s">
        <v>1587</v>
      </c>
      <c r="K3381" s="125" t="s">
        <v>172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 t="s">
        <v>1588</v>
      </c>
    </row>
    <row r="3383" spans="1:11" x14ac:dyDescent="0.25">
      <c r="A3383" s="94" t="s">
        <v>1928</v>
      </c>
      <c r="B3383" s="101">
        <v>119.49</v>
      </c>
      <c r="C3383" s="94" t="s">
        <v>1929</v>
      </c>
      <c r="D3383" s="94" t="s">
        <v>1930</v>
      </c>
      <c r="E3383" s="94" t="s">
        <v>1479</v>
      </c>
      <c r="F3383" s="94" t="s">
        <v>40</v>
      </c>
      <c r="G3383" s="94" t="s">
        <v>1592</v>
      </c>
      <c r="H3383" s="94" t="s">
        <v>1593</v>
      </c>
      <c r="I3383" s="94" t="s">
        <v>1594</v>
      </c>
      <c r="J3383" s="94"/>
      <c r="K3383" s="94"/>
    </row>
    <row r="3384" spans="1:11" x14ac:dyDescent="0.25">
      <c r="A3384" s="94" t="s">
        <v>1928</v>
      </c>
      <c r="B3384" s="101">
        <v>685</v>
      </c>
      <c r="C3384" s="100" t="s">
        <v>1931</v>
      </c>
      <c r="D3384" s="94" t="s">
        <v>1930</v>
      </c>
      <c r="E3384" s="94" t="s">
        <v>1479</v>
      </c>
      <c r="F3384" s="94" t="s">
        <v>40</v>
      </c>
      <c r="G3384" s="94" t="s">
        <v>1592</v>
      </c>
      <c r="H3384" s="94" t="s">
        <v>1593</v>
      </c>
      <c r="I3384" s="94" t="s">
        <v>1594</v>
      </c>
      <c r="J3384" s="94"/>
      <c r="K3384" s="94"/>
    </row>
    <row r="3385" spans="1:11" x14ac:dyDescent="0.25">
      <c r="A3385" s="94" t="s">
        <v>1928</v>
      </c>
      <c r="B3385" s="101">
        <v>372</v>
      </c>
      <c r="C3385" s="94" t="s">
        <v>1932</v>
      </c>
      <c r="D3385" s="94" t="s">
        <v>1930</v>
      </c>
      <c r="E3385" s="94" t="s">
        <v>1479</v>
      </c>
      <c r="F3385" s="94" t="s">
        <v>40</v>
      </c>
      <c r="G3385" s="94" t="s">
        <v>1592</v>
      </c>
      <c r="H3385" s="94" t="s">
        <v>1593</v>
      </c>
      <c r="I3385" s="94" t="s">
        <v>1594</v>
      </c>
      <c r="J3385" s="94"/>
      <c r="K3385" s="94"/>
    </row>
    <row r="3386" spans="1:11" x14ac:dyDescent="0.25">
      <c r="A3386" s="94" t="s">
        <v>1928</v>
      </c>
      <c r="B3386" s="101">
        <v>435.02</v>
      </c>
      <c r="C3386" s="94" t="s">
        <v>1933</v>
      </c>
      <c r="D3386" s="94" t="s">
        <v>1934</v>
      </c>
      <c r="E3386" s="94" t="s">
        <v>1521</v>
      </c>
      <c r="F3386" s="94" t="s">
        <v>40</v>
      </c>
      <c r="G3386" s="94" t="s">
        <v>1628</v>
      </c>
      <c r="H3386" s="94" t="s">
        <v>1471</v>
      </c>
      <c r="I3386" s="94" t="s">
        <v>1594</v>
      </c>
      <c r="J3386" s="94"/>
      <c r="K3386" s="94"/>
    </row>
    <row r="3387" spans="1:11" x14ac:dyDescent="0.25">
      <c r="A3387" s="94" t="s">
        <v>1928</v>
      </c>
      <c r="B3387" s="101">
        <v>517</v>
      </c>
      <c r="C3387" s="94" t="s">
        <v>1935</v>
      </c>
      <c r="D3387" s="94" t="s">
        <v>1936</v>
      </c>
      <c r="E3387" s="94" t="s">
        <v>1505</v>
      </c>
      <c r="F3387" s="94" t="s">
        <v>40</v>
      </c>
      <c r="G3387" s="94" t="s">
        <v>1597</v>
      </c>
      <c r="H3387" s="94" t="s">
        <v>1471</v>
      </c>
      <c r="I3387" s="94" t="s">
        <v>1594</v>
      </c>
      <c r="J3387" s="94"/>
      <c r="K3387" s="94"/>
    </row>
    <row r="3388" spans="1:11" x14ac:dyDescent="0.25">
      <c r="A3388" s="94" t="s">
        <v>1928</v>
      </c>
      <c r="B3388" s="101">
        <v>57.5</v>
      </c>
      <c r="C3388" s="94">
        <v>221526</v>
      </c>
      <c r="D3388" s="94" t="s">
        <v>1937</v>
      </c>
      <c r="E3388" s="94" t="s">
        <v>1618</v>
      </c>
      <c r="F3388" s="94" t="s">
        <v>49</v>
      </c>
      <c r="G3388" s="94"/>
      <c r="H3388" s="94" t="s">
        <v>1747</v>
      </c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5" t="s">
        <v>11</v>
      </c>
      <c r="B3430" s="101">
        <f>SUM(B3382:B3429)</f>
        <v>2186.0100000000002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5" t="s">
        <v>0</v>
      </c>
      <c r="B3433" s="146" t="s">
        <v>528</v>
      </c>
      <c r="C3433" s="125" t="s">
        <v>529</v>
      </c>
      <c r="D3433" s="125" t="s">
        <v>530</v>
      </c>
      <c r="E3433" s="125" t="s">
        <v>1491</v>
      </c>
      <c r="F3433" s="125" t="s">
        <v>1583</v>
      </c>
      <c r="G3433" s="125" t="s">
        <v>1584</v>
      </c>
      <c r="H3433" s="125" t="s">
        <v>1585</v>
      </c>
      <c r="I3433" s="125" t="s">
        <v>1586</v>
      </c>
      <c r="J3433" s="125" t="s">
        <v>1587</v>
      </c>
      <c r="K3433" s="125" t="s">
        <v>172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 t="s">
        <v>1588</v>
      </c>
    </row>
    <row r="3435" spans="1:11" x14ac:dyDescent="0.25">
      <c r="A3435" s="94" t="s">
        <v>1938</v>
      </c>
      <c r="B3435" s="101">
        <v>349</v>
      </c>
      <c r="C3435" s="94" t="s">
        <v>1939</v>
      </c>
      <c r="D3435" s="94" t="s">
        <v>1940</v>
      </c>
      <c r="E3435" s="94" t="s">
        <v>1521</v>
      </c>
      <c r="F3435" s="94" t="s">
        <v>40</v>
      </c>
      <c r="G3435" s="94" t="s">
        <v>1633</v>
      </c>
      <c r="H3435" s="94" t="s">
        <v>1593</v>
      </c>
      <c r="I3435" s="94" t="s">
        <v>1594</v>
      </c>
      <c r="J3435" s="94"/>
      <c r="K3435" s="94"/>
    </row>
    <row r="3436" spans="1:11" x14ac:dyDescent="0.25">
      <c r="A3436" s="94" t="s">
        <v>1938</v>
      </c>
      <c r="B3436" s="101">
        <v>427.5</v>
      </c>
      <c r="C3436" s="100" t="s">
        <v>1941</v>
      </c>
      <c r="D3436" s="94" t="s">
        <v>1942</v>
      </c>
      <c r="E3436" s="94" t="s">
        <v>1521</v>
      </c>
      <c r="F3436" s="94" t="s">
        <v>40</v>
      </c>
      <c r="G3436" s="94" t="s">
        <v>1625</v>
      </c>
      <c r="H3436" s="94" t="s">
        <v>1593</v>
      </c>
      <c r="I3436" s="94" t="s">
        <v>1594</v>
      </c>
      <c r="J3436" s="94"/>
      <c r="K3436" s="94"/>
    </row>
    <row r="3437" spans="1:11" x14ac:dyDescent="0.25">
      <c r="A3437" s="94" t="s">
        <v>1938</v>
      </c>
      <c r="B3437" s="101">
        <v>0.5</v>
      </c>
      <c r="C3437" s="94" t="s">
        <v>1943</v>
      </c>
      <c r="D3437" s="94" t="s">
        <v>1944</v>
      </c>
      <c r="E3437" s="94" t="s">
        <v>1521</v>
      </c>
      <c r="F3437" s="94" t="s">
        <v>40</v>
      </c>
      <c r="G3437" s="94" t="s">
        <v>1625</v>
      </c>
      <c r="H3437" s="94" t="s">
        <v>1471</v>
      </c>
      <c r="I3437" s="94" t="s">
        <v>1594</v>
      </c>
      <c r="J3437" s="94"/>
      <c r="K3437" s="94"/>
    </row>
    <row r="3438" spans="1:11" x14ac:dyDescent="0.25">
      <c r="A3438" s="94" t="s">
        <v>1938</v>
      </c>
      <c r="B3438" s="101">
        <v>454.5</v>
      </c>
      <c r="C3438" s="94" t="s">
        <v>1945</v>
      </c>
      <c r="D3438" s="94" t="s">
        <v>1946</v>
      </c>
      <c r="E3438" s="94" t="s">
        <v>1521</v>
      </c>
      <c r="F3438" s="94" t="s">
        <v>40</v>
      </c>
      <c r="G3438" s="94" t="s">
        <v>1633</v>
      </c>
      <c r="H3438" s="94" t="s">
        <v>1593</v>
      </c>
      <c r="I3438" s="94" t="s">
        <v>1594</v>
      </c>
      <c r="J3438" s="94"/>
      <c r="K3438" s="94"/>
    </row>
    <row r="3439" spans="1:11" x14ac:dyDescent="0.25">
      <c r="A3439" s="94" t="s">
        <v>1938</v>
      </c>
      <c r="B3439" s="101">
        <v>200</v>
      </c>
      <c r="C3439" s="94" t="s">
        <v>1947</v>
      </c>
      <c r="D3439" s="94" t="s">
        <v>1948</v>
      </c>
      <c r="E3439" s="94" t="s">
        <v>1476</v>
      </c>
      <c r="F3439" s="94" t="s">
        <v>40</v>
      </c>
      <c r="G3439" s="94" t="s">
        <v>1667</v>
      </c>
      <c r="H3439" s="94" t="s">
        <v>1593</v>
      </c>
      <c r="I3439" s="94" t="s">
        <v>1594</v>
      </c>
      <c r="J3439" s="94"/>
      <c r="K3439" s="94"/>
    </row>
    <row r="3440" spans="1:11" x14ac:dyDescent="0.25">
      <c r="A3440" s="94" t="s">
        <v>1938</v>
      </c>
      <c r="B3440" s="101">
        <v>188.5</v>
      </c>
      <c r="C3440" s="94" t="s">
        <v>1949</v>
      </c>
      <c r="D3440" s="94" t="s">
        <v>1948</v>
      </c>
      <c r="E3440" s="94" t="s">
        <v>1476</v>
      </c>
      <c r="F3440" s="94" t="s">
        <v>40</v>
      </c>
      <c r="G3440" s="94" t="s">
        <v>1667</v>
      </c>
      <c r="H3440" s="94" t="s">
        <v>1593</v>
      </c>
      <c r="I3440" s="94" t="s">
        <v>1594</v>
      </c>
      <c r="J3440" s="94"/>
      <c r="K3440" s="94"/>
    </row>
    <row r="3441" spans="1:11" x14ac:dyDescent="0.25">
      <c r="A3441" s="94" t="s">
        <v>1938</v>
      </c>
      <c r="B3441" s="101">
        <v>231.5</v>
      </c>
      <c r="C3441" s="94" t="s">
        <v>1950</v>
      </c>
      <c r="D3441" s="94" t="s">
        <v>1951</v>
      </c>
      <c r="E3441" s="94" t="s">
        <v>1476</v>
      </c>
      <c r="F3441" s="94" t="s">
        <v>40</v>
      </c>
      <c r="G3441" s="94" t="s">
        <v>1667</v>
      </c>
      <c r="H3441" s="94" t="s">
        <v>1471</v>
      </c>
      <c r="I3441" s="94" t="s">
        <v>1594</v>
      </c>
      <c r="J3441" s="94"/>
      <c r="K3441" s="94"/>
    </row>
    <row r="3442" spans="1:11" x14ac:dyDescent="0.25">
      <c r="A3442" s="94" t="s">
        <v>1938</v>
      </c>
      <c r="B3442" s="101">
        <v>198</v>
      </c>
      <c r="C3442" s="94" t="s">
        <v>1952</v>
      </c>
      <c r="D3442" s="94" t="s">
        <v>1951</v>
      </c>
      <c r="E3442" s="94" t="s">
        <v>1476</v>
      </c>
      <c r="F3442" s="94" t="s">
        <v>40</v>
      </c>
      <c r="G3442" s="94" t="s">
        <v>1667</v>
      </c>
      <c r="H3442" s="94" t="s">
        <v>1471</v>
      </c>
      <c r="I3442" s="94" t="s">
        <v>1594</v>
      </c>
      <c r="J3442" s="94"/>
      <c r="K3442" s="94"/>
    </row>
    <row r="3443" spans="1:11" x14ac:dyDescent="0.25">
      <c r="A3443" s="94" t="s">
        <v>1938</v>
      </c>
      <c r="B3443" s="101">
        <v>210</v>
      </c>
      <c r="C3443" s="94" t="s">
        <v>1953</v>
      </c>
      <c r="D3443" s="94" t="s">
        <v>1954</v>
      </c>
      <c r="E3443" s="94" t="s">
        <v>1505</v>
      </c>
      <c r="F3443" s="94" t="s">
        <v>40</v>
      </c>
      <c r="G3443" s="94" t="s">
        <v>1597</v>
      </c>
      <c r="H3443" s="94" t="s">
        <v>1471</v>
      </c>
      <c r="I3443" s="94" t="s">
        <v>1594</v>
      </c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5" t="s">
        <v>11</v>
      </c>
      <c r="B3482" s="101">
        <f>SUM(B3434:B3481)</f>
        <v>2259.5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5" t="s">
        <v>0</v>
      </c>
      <c r="B3485" s="146" t="s">
        <v>528</v>
      </c>
      <c r="C3485" s="125" t="s">
        <v>529</v>
      </c>
      <c r="D3485" s="125" t="s">
        <v>530</v>
      </c>
      <c r="E3485" s="125" t="s">
        <v>1491</v>
      </c>
      <c r="F3485" s="125" t="s">
        <v>1583</v>
      </c>
      <c r="G3485" s="125" t="s">
        <v>1584</v>
      </c>
      <c r="H3485" s="125" t="s">
        <v>1585</v>
      </c>
      <c r="I3485" s="125" t="s">
        <v>1586</v>
      </c>
      <c r="J3485" s="125" t="s">
        <v>1587</v>
      </c>
      <c r="K3485" s="125" t="s">
        <v>172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 t="s">
        <v>1588</v>
      </c>
    </row>
    <row r="3487" spans="1:11" x14ac:dyDescent="0.25">
      <c r="A3487" s="94" t="s">
        <v>1955</v>
      </c>
      <c r="B3487" s="101">
        <v>134.99</v>
      </c>
      <c r="C3487" s="94" t="s">
        <v>1956</v>
      </c>
      <c r="D3487" s="94" t="s">
        <v>1957</v>
      </c>
      <c r="E3487" s="94" t="s">
        <v>1505</v>
      </c>
      <c r="F3487" s="94" t="s">
        <v>40</v>
      </c>
      <c r="G3487" s="94" t="s">
        <v>1597</v>
      </c>
      <c r="H3487" s="94" t="s">
        <v>1593</v>
      </c>
      <c r="I3487" s="94" t="s">
        <v>1594</v>
      </c>
      <c r="J3487" s="94"/>
      <c r="K3487" s="94"/>
    </row>
    <row r="3488" spans="1:11" x14ac:dyDescent="0.25">
      <c r="A3488" s="94" t="s">
        <v>1955</v>
      </c>
      <c r="B3488" s="101">
        <v>883</v>
      </c>
      <c r="C3488" s="100" t="s">
        <v>1958</v>
      </c>
      <c r="D3488" s="94" t="s">
        <v>1959</v>
      </c>
      <c r="E3488" s="94" t="s">
        <v>1505</v>
      </c>
      <c r="F3488" s="94" t="s">
        <v>40</v>
      </c>
      <c r="G3488" s="94" t="s">
        <v>1597</v>
      </c>
      <c r="H3488" s="94" t="s">
        <v>1593</v>
      </c>
      <c r="I3488" s="94" t="s">
        <v>1594</v>
      </c>
      <c r="J3488" s="94"/>
      <c r="K3488" s="94"/>
    </row>
    <row r="3489" spans="1:11" x14ac:dyDescent="0.25">
      <c r="A3489" s="94" t="s">
        <v>1955</v>
      </c>
      <c r="B3489" s="101">
        <v>262.5</v>
      </c>
      <c r="C3489" s="94" t="s">
        <v>1960</v>
      </c>
      <c r="D3489" s="94" t="s">
        <v>1957</v>
      </c>
      <c r="E3489" s="94" t="s">
        <v>1505</v>
      </c>
      <c r="F3489" s="94" t="s">
        <v>40</v>
      </c>
      <c r="G3489" s="94" t="s">
        <v>1597</v>
      </c>
      <c r="H3489" s="94" t="s">
        <v>1593</v>
      </c>
      <c r="I3489" s="94" t="s">
        <v>1594</v>
      </c>
      <c r="J3489" s="94"/>
      <c r="K3489" s="94"/>
    </row>
    <row r="3490" spans="1:11" x14ac:dyDescent="0.25">
      <c r="A3490" s="94" t="s">
        <v>1955</v>
      </c>
      <c r="B3490" s="101">
        <v>161.5</v>
      </c>
      <c r="C3490" s="94" t="s">
        <v>1961</v>
      </c>
      <c r="D3490" s="94" t="s">
        <v>1962</v>
      </c>
      <c r="E3490" s="94" t="s">
        <v>1521</v>
      </c>
      <c r="F3490" s="94" t="s">
        <v>40</v>
      </c>
      <c r="G3490" s="94" t="s">
        <v>1628</v>
      </c>
      <c r="H3490" s="94" t="s">
        <v>1471</v>
      </c>
      <c r="I3490" s="94" t="s">
        <v>1594</v>
      </c>
      <c r="J3490" s="94"/>
      <c r="K3490" s="94"/>
    </row>
    <row r="3491" spans="1:11" x14ac:dyDescent="0.25">
      <c r="A3491" s="94" t="s">
        <v>1955</v>
      </c>
      <c r="B3491" s="101">
        <v>80</v>
      </c>
      <c r="C3491" s="94">
        <v>221520</v>
      </c>
      <c r="D3491" s="94" t="s">
        <v>1957</v>
      </c>
      <c r="E3491" s="94" t="s">
        <v>1618</v>
      </c>
      <c r="F3491" s="94" t="s">
        <v>49</v>
      </c>
      <c r="G3491" s="94"/>
      <c r="H3491" s="94" t="s">
        <v>1619</v>
      </c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5" t="s">
        <v>11</v>
      </c>
      <c r="B3534" s="101">
        <f>SUM(B3486:B3533)</f>
        <v>1521.99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5" t="s">
        <v>0</v>
      </c>
      <c r="B3537" s="146" t="s">
        <v>528</v>
      </c>
      <c r="C3537" s="125" t="s">
        <v>529</v>
      </c>
      <c r="D3537" s="125" t="s">
        <v>530</v>
      </c>
      <c r="E3537" s="125" t="s">
        <v>1491</v>
      </c>
      <c r="F3537" s="125" t="s">
        <v>1583</v>
      </c>
      <c r="G3537" s="125" t="s">
        <v>1584</v>
      </c>
      <c r="H3537" s="125" t="s">
        <v>1585</v>
      </c>
      <c r="I3537" s="125" t="s">
        <v>1586</v>
      </c>
      <c r="J3537" s="125" t="s">
        <v>1587</v>
      </c>
      <c r="K3537" s="125" t="s">
        <v>172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 t="s">
        <v>1588</v>
      </c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5" t="s">
        <v>0</v>
      </c>
      <c r="B3589" s="146" t="s">
        <v>528</v>
      </c>
      <c r="C3589" s="125" t="s">
        <v>529</v>
      </c>
      <c r="D3589" s="125" t="s">
        <v>530</v>
      </c>
      <c r="E3589" s="125" t="s">
        <v>1491</v>
      </c>
      <c r="F3589" s="125" t="s">
        <v>1583</v>
      </c>
      <c r="G3589" s="125" t="s">
        <v>1584</v>
      </c>
      <c r="H3589" s="125" t="s">
        <v>1585</v>
      </c>
      <c r="I3589" s="125" t="s">
        <v>1586</v>
      </c>
      <c r="J3589" s="125" t="s">
        <v>1587</v>
      </c>
      <c r="K3589" s="125" t="s">
        <v>172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 t="s">
        <v>1588</v>
      </c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5" t="s">
        <v>0</v>
      </c>
      <c r="B3641" s="146" t="s">
        <v>528</v>
      </c>
      <c r="C3641" s="125" t="s">
        <v>529</v>
      </c>
      <c r="D3641" s="125" t="s">
        <v>530</v>
      </c>
      <c r="E3641" s="125" t="s">
        <v>1491</v>
      </c>
      <c r="F3641" s="125" t="s">
        <v>1583</v>
      </c>
      <c r="G3641" s="125" t="s">
        <v>1584</v>
      </c>
      <c r="H3641" s="125" t="s">
        <v>1585</v>
      </c>
      <c r="I3641" s="125" t="s">
        <v>1586</v>
      </c>
      <c r="J3641" s="125" t="s">
        <v>1587</v>
      </c>
      <c r="K3641" s="125" t="s">
        <v>172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 t="s">
        <v>1588</v>
      </c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5" t="s">
        <v>0</v>
      </c>
      <c r="B3693" s="146" t="s">
        <v>528</v>
      </c>
      <c r="C3693" s="125" t="s">
        <v>529</v>
      </c>
      <c r="D3693" s="125" t="s">
        <v>530</v>
      </c>
      <c r="E3693" s="125" t="s">
        <v>1491</v>
      </c>
      <c r="F3693" s="125" t="s">
        <v>1583</v>
      </c>
      <c r="G3693" s="125" t="s">
        <v>1584</v>
      </c>
      <c r="H3693" s="125" t="s">
        <v>1585</v>
      </c>
      <c r="I3693" s="125" t="s">
        <v>1586</v>
      </c>
      <c r="J3693" s="125" t="s">
        <v>1587</v>
      </c>
      <c r="K3693" s="125" t="s">
        <v>172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 t="s">
        <v>1588</v>
      </c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5" t="s">
        <v>0</v>
      </c>
      <c r="B3745" s="146" t="s">
        <v>528</v>
      </c>
      <c r="C3745" s="125" t="s">
        <v>529</v>
      </c>
      <c r="D3745" s="125" t="s">
        <v>530</v>
      </c>
      <c r="E3745" s="125" t="s">
        <v>1491</v>
      </c>
      <c r="F3745" s="125" t="s">
        <v>1583</v>
      </c>
      <c r="G3745" s="125" t="s">
        <v>1584</v>
      </c>
      <c r="H3745" s="125" t="s">
        <v>1585</v>
      </c>
      <c r="I3745" s="125" t="s">
        <v>1586</v>
      </c>
      <c r="J3745" s="125" t="s">
        <v>1587</v>
      </c>
      <c r="K3745" s="125" t="s">
        <v>172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5" t="s">
        <v>0</v>
      </c>
      <c r="B3797" s="146" t="s">
        <v>528</v>
      </c>
      <c r="C3797" s="125" t="s">
        <v>529</v>
      </c>
      <c r="D3797" s="125" t="s">
        <v>530</v>
      </c>
      <c r="E3797" s="125" t="s">
        <v>1491</v>
      </c>
      <c r="F3797" s="125" t="s">
        <v>1583</v>
      </c>
      <c r="G3797" s="125" t="s">
        <v>1584</v>
      </c>
      <c r="H3797" s="125" t="s">
        <v>1585</v>
      </c>
      <c r="I3797" s="125" t="s">
        <v>1586</v>
      </c>
      <c r="J3797" s="125" t="s">
        <v>1587</v>
      </c>
      <c r="K3797" s="125" t="s">
        <v>172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5" t="s">
        <v>0</v>
      </c>
      <c r="B3849" s="146" t="s">
        <v>528</v>
      </c>
      <c r="C3849" s="125" t="s">
        <v>529</v>
      </c>
      <c r="D3849" s="125" t="s">
        <v>530</v>
      </c>
      <c r="E3849" s="125" t="s">
        <v>1491</v>
      </c>
      <c r="F3849" s="125" t="s">
        <v>1583</v>
      </c>
      <c r="G3849" s="125" t="s">
        <v>1584</v>
      </c>
      <c r="H3849" s="125" t="s">
        <v>1585</v>
      </c>
      <c r="I3849" s="125" t="s">
        <v>1586</v>
      </c>
      <c r="J3849" s="125" t="s">
        <v>1587</v>
      </c>
      <c r="K3849" s="125" t="s">
        <v>172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5" t="s">
        <v>0</v>
      </c>
      <c r="B3901" s="146" t="s">
        <v>528</v>
      </c>
      <c r="C3901" s="125" t="s">
        <v>529</v>
      </c>
      <c r="D3901" s="125" t="s">
        <v>530</v>
      </c>
      <c r="E3901" s="125" t="s">
        <v>1491</v>
      </c>
      <c r="F3901" s="125" t="s">
        <v>1583</v>
      </c>
      <c r="G3901" s="125" t="s">
        <v>1584</v>
      </c>
      <c r="H3901" s="125" t="s">
        <v>1585</v>
      </c>
      <c r="I3901" s="125" t="s">
        <v>1586</v>
      </c>
      <c r="J3901" s="125" t="s">
        <v>1587</v>
      </c>
      <c r="K3901" s="125" t="s">
        <v>172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5" t="s">
        <v>0</v>
      </c>
      <c r="B3953" s="146" t="s">
        <v>528</v>
      </c>
      <c r="C3953" s="125" t="s">
        <v>529</v>
      </c>
      <c r="D3953" s="125" t="s">
        <v>530</v>
      </c>
      <c r="E3953" s="125" t="s">
        <v>1491</v>
      </c>
      <c r="F3953" s="125" t="s">
        <v>1583</v>
      </c>
      <c r="G3953" s="125" t="s">
        <v>1584</v>
      </c>
      <c r="H3953" s="125" t="s">
        <v>1585</v>
      </c>
      <c r="I3953" s="125" t="s">
        <v>1586</v>
      </c>
      <c r="J3953" s="125" t="s">
        <v>1587</v>
      </c>
      <c r="K3953" s="125" t="s">
        <v>172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5" t="s">
        <v>0</v>
      </c>
      <c r="B4005" s="146" t="s">
        <v>528</v>
      </c>
      <c r="C4005" s="125" t="s">
        <v>529</v>
      </c>
      <c r="D4005" s="125" t="s">
        <v>530</v>
      </c>
      <c r="E4005" s="125" t="s">
        <v>1491</v>
      </c>
      <c r="F4005" s="125" t="s">
        <v>1583</v>
      </c>
      <c r="G4005" s="125" t="s">
        <v>1584</v>
      </c>
      <c r="H4005" s="125" t="s">
        <v>1585</v>
      </c>
      <c r="I4005" s="125" t="s">
        <v>1586</v>
      </c>
      <c r="J4005" s="125" t="s">
        <v>1587</v>
      </c>
      <c r="K4005" s="125" t="s">
        <v>172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5" t="s">
        <v>0</v>
      </c>
      <c r="B4057" s="146" t="s">
        <v>528</v>
      </c>
      <c r="C4057" s="125" t="s">
        <v>529</v>
      </c>
      <c r="D4057" s="125" t="s">
        <v>530</v>
      </c>
      <c r="E4057" s="125" t="s">
        <v>1491</v>
      </c>
      <c r="F4057" s="125" t="s">
        <v>1583</v>
      </c>
      <c r="G4057" s="125" t="s">
        <v>1584</v>
      </c>
      <c r="H4057" s="125" t="s">
        <v>1585</v>
      </c>
      <c r="I4057" s="125" t="s">
        <v>1586</v>
      </c>
      <c r="J4057" s="125" t="s">
        <v>1587</v>
      </c>
      <c r="K4057" s="125" t="s">
        <v>172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5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5" t="s">
        <v>0</v>
      </c>
      <c r="B4109" s="146" t="s">
        <v>528</v>
      </c>
      <c r="C4109" s="125" t="s">
        <v>529</v>
      </c>
      <c r="D4109" s="125" t="s">
        <v>530</v>
      </c>
      <c r="E4109" s="125" t="s">
        <v>1491</v>
      </c>
      <c r="F4109" s="125" t="s">
        <v>1583</v>
      </c>
      <c r="G4109" s="125" t="s">
        <v>1584</v>
      </c>
      <c r="H4109" s="125" t="s">
        <v>1585</v>
      </c>
      <c r="I4109" s="125" t="s">
        <v>1586</v>
      </c>
      <c r="J4109" s="125" t="s">
        <v>1587</v>
      </c>
      <c r="K4109" s="125" t="s">
        <v>172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5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5" t="s">
        <v>0</v>
      </c>
      <c r="B4161" s="146" t="s">
        <v>528</v>
      </c>
      <c r="C4161" s="125" t="s">
        <v>529</v>
      </c>
      <c r="D4161" s="125" t="s">
        <v>530</v>
      </c>
      <c r="E4161" s="125" t="s">
        <v>1491</v>
      </c>
      <c r="F4161" s="125" t="s">
        <v>1583</v>
      </c>
      <c r="G4161" s="125" t="s">
        <v>1584</v>
      </c>
      <c r="H4161" s="125" t="s">
        <v>1585</v>
      </c>
      <c r="I4161" s="125" t="s">
        <v>1586</v>
      </c>
      <c r="J4161" s="125" t="s">
        <v>1587</v>
      </c>
      <c r="K4161" s="125" t="s">
        <v>172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5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5" t="s">
        <v>0</v>
      </c>
      <c r="B4213" s="146" t="s">
        <v>528</v>
      </c>
      <c r="C4213" s="125" t="s">
        <v>529</v>
      </c>
      <c r="D4213" s="125" t="s">
        <v>530</v>
      </c>
      <c r="E4213" s="125" t="s">
        <v>1491</v>
      </c>
      <c r="F4213" s="125" t="s">
        <v>1583</v>
      </c>
      <c r="G4213" s="125" t="s">
        <v>1584</v>
      </c>
      <c r="H4213" s="125" t="s">
        <v>1585</v>
      </c>
      <c r="I4213" s="125" t="s">
        <v>1586</v>
      </c>
      <c r="J4213" s="125" t="s">
        <v>1587</v>
      </c>
      <c r="K4213" s="125" t="s">
        <v>172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5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5" t="s">
        <v>0</v>
      </c>
      <c r="B4265" s="146" t="s">
        <v>528</v>
      </c>
      <c r="C4265" s="125" t="s">
        <v>529</v>
      </c>
      <c r="D4265" s="125" t="s">
        <v>530</v>
      </c>
      <c r="E4265" s="125" t="s">
        <v>1491</v>
      </c>
      <c r="F4265" s="125" t="s">
        <v>1583</v>
      </c>
      <c r="G4265" s="125" t="s">
        <v>1584</v>
      </c>
      <c r="H4265" s="125" t="s">
        <v>1585</v>
      </c>
      <c r="I4265" s="125" t="s">
        <v>1586</v>
      </c>
      <c r="J4265" s="125" t="s">
        <v>1587</v>
      </c>
      <c r="K4265" s="125" t="s">
        <v>172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5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5" t="s">
        <v>0</v>
      </c>
      <c r="B4317" s="146" t="s">
        <v>528</v>
      </c>
      <c r="C4317" s="125" t="s">
        <v>529</v>
      </c>
      <c r="D4317" s="125" t="s">
        <v>530</v>
      </c>
      <c r="E4317" s="125" t="s">
        <v>1491</v>
      </c>
      <c r="F4317" s="125" t="s">
        <v>1583</v>
      </c>
      <c r="G4317" s="125" t="s">
        <v>1584</v>
      </c>
      <c r="H4317" s="125" t="s">
        <v>1585</v>
      </c>
      <c r="I4317" s="125" t="s">
        <v>1586</v>
      </c>
      <c r="J4317" s="125" t="s">
        <v>1587</v>
      </c>
      <c r="K4317" s="125" t="s">
        <v>172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5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5" t="s">
        <v>0</v>
      </c>
      <c r="B4369" s="146" t="s">
        <v>528</v>
      </c>
      <c r="C4369" s="125" t="s">
        <v>529</v>
      </c>
      <c r="D4369" s="125" t="s">
        <v>530</v>
      </c>
      <c r="E4369" s="125" t="s">
        <v>1491</v>
      </c>
      <c r="F4369" s="125" t="s">
        <v>1583</v>
      </c>
      <c r="G4369" s="125" t="s">
        <v>1584</v>
      </c>
      <c r="H4369" s="125" t="s">
        <v>1585</v>
      </c>
      <c r="I4369" s="125" t="s">
        <v>1586</v>
      </c>
      <c r="J4369" s="125" t="s">
        <v>1587</v>
      </c>
      <c r="K4369" s="125" t="s">
        <v>172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5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5" t="s">
        <v>0</v>
      </c>
      <c r="B4421" s="146" t="s">
        <v>528</v>
      </c>
      <c r="C4421" s="125" t="s">
        <v>529</v>
      </c>
      <c r="D4421" s="125" t="s">
        <v>530</v>
      </c>
      <c r="E4421" s="125" t="s">
        <v>1491</v>
      </c>
      <c r="F4421" s="125" t="s">
        <v>1583</v>
      </c>
      <c r="G4421" s="125" t="s">
        <v>1584</v>
      </c>
      <c r="H4421" s="125" t="s">
        <v>1585</v>
      </c>
      <c r="I4421" s="125" t="s">
        <v>1586</v>
      </c>
      <c r="J4421" s="125" t="s">
        <v>1587</v>
      </c>
      <c r="K4421" s="125" t="s">
        <v>172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5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5" t="s">
        <v>0</v>
      </c>
      <c r="B4473" s="146" t="s">
        <v>528</v>
      </c>
      <c r="C4473" s="125" t="s">
        <v>529</v>
      </c>
      <c r="D4473" s="125" t="s">
        <v>530</v>
      </c>
      <c r="E4473" s="125" t="s">
        <v>1491</v>
      </c>
      <c r="F4473" s="125" t="s">
        <v>1583</v>
      </c>
      <c r="G4473" s="125" t="s">
        <v>1584</v>
      </c>
      <c r="H4473" s="125" t="s">
        <v>1585</v>
      </c>
      <c r="I4473" s="125" t="s">
        <v>1586</v>
      </c>
      <c r="J4473" s="125" t="s">
        <v>1587</v>
      </c>
      <c r="K4473" s="125" t="s">
        <v>172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5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5" t="s">
        <v>0</v>
      </c>
      <c r="B4525" s="146" t="s">
        <v>528</v>
      </c>
      <c r="C4525" s="125" t="s">
        <v>529</v>
      </c>
      <c r="D4525" s="125" t="s">
        <v>530</v>
      </c>
      <c r="E4525" s="125" t="s">
        <v>1491</v>
      </c>
      <c r="F4525" s="125" t="s">
        <v>1583</v>
      </c>
      <c r="G4525" s="125" t="s">
        <v>1584</v>
      </c>
      <c r="H4525" s="125" t="s">
        <v>1585</v>
      </c>
      <c r="I4525" s="125" t="s">
        <v>1586</v>
      </c>
      <c r="J4525" s="125" t="s">
        <v>1587</v>
      </c>
      <c r="K4525" s="125" t="s">
        <v>172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5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5" t="s">
        <v>0</v>
      </c>
      <c r="B4577" s="146" t="s">
        <v>528</v>
      </c>
      <c r="C4577" s="125" t="s">
        <v>529</v>
      </c>
      <c r="D4577" s="125" t="s">
        <v>530</v>
      </c>
      <c r="E4577" s="125" t="s">
        <v>1491</v>
      </c>
      <c r="F4577" s="125" t="s">
        <v>1583</v>
      </c>
      <c r="G4577" s="125" t="s">
        <v>1584</v>
      </c>
      <c r="H4577" s="125" t="s">
        <v>1585</v>
      </c>
      <c r="I4577" s="125" t="s">
        <v>1586</v>
      </c>
      <c r="J4577" s="125" t="s">
        <v>1587</v>
      </c>
      <c r="K4577" s="125" t="s">
        <v>172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5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5" t="s">
        <v>0</v>
      </c>
      <c r="B4629" s="146" t="s">
        <v>528</v>
      </c>
      <c r="C4629" s="125" t="s">
        <v>529</v>
      </c>
      <c r="D4629" s="125" t="s">
        <v>530</v>
      </c>
      <c r="E4629" s="125" t="s">
        <v>1491</v>
      </c>
      <c r="F4629" s="125" t="s">
        <v>1583</v>
      </c>
      <c r="G4629" s="125" t="s">
        <v>1584</v>
      </c>
      <c r="H4629" s="125" t="s">
        <v>1585</v>
      </c>
      <c r="I4629" s="125" t="s">
        <v>1586</v>
      </c>
      <c r="J4629" s="125" t="s">
        <v>1587</v>
      </c>
      <c r="K4629" s="125" t="s">
        <v>172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5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5" t="s">
        <v>0</v>
      </c>
      <c r="B4681" s="146" t="s">
        <v>528</v>
      </c>
      <c r="C4681" s="125" t="s">
        <v>529</v>
      </c>
      <c r="D4681" s="125" t="s">
        <v>530</v>
      </c>
      <c r="E4681" s="125" t="s">
        <v>1491</v>
      </c>
      <c r="F4681" s="125" t="s">
        <v>1583</v>
      </c>
      <c r="G4681" s="125" t="s">
        <v>1584</v>
      </c>
      <c r="H4681" s="125" t="s">
        <v>1585</v>
      </c>
      <c r="I4681" s="125" t="s">
        <v>1586</v>
      </c>
      <c r="J4681" s="125" t="s">
        <v>1587</v>
      </c>
      <c r="K4681" s="125" t="s">
        <v>172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5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183" priority="91" operator="containsText" text="Fin. Consumo">
      <formula>NOT(ISERROR(SEARCH("Fin. Consumo",A1)))</formula>
    </cfRule>
  </conditionalFormatting>
  <conditionalFormatting sqref="A53:K102">
    <cfRule type="containsText" dxfId="182" priority="90" operator="containsText" text="Fin. Consumo">
      <formula>NOT(ISERROR(SEARCH("Fin. Consumo",A53)))</formula>
    </cfRule>
  </conditionalFormatting>
  <conditionalFormatting sqref="A105:K154">
    <cfRule type="containsText" dxfId="181" priority="89" operator="containsText" text="Fin. Consumo">
      <formula>NOT(ISERROR(SEARCH("Fin. Consumo",A105)))</formula>
    </cfRule>
  </conditionalFormatting>
  <conditionalFormatting sqref="A157:K206">
    <cfRule type="containsText" dxfId="180" priority="88" operator="containsText" text="Fin. Consumo">
      <formula>NOT(ISERROR(SEARCH("Fin. Consumo",A157)))</formula>
    </cfRule>
  </conditionalFormatting>
  <conditionalFormatting sqref="A209:K258">
    <cfRule type="containsText" dxfId="179" priority="87" operator="containsText" text="Fin. Consumo">
      <formula>NOT(ISERROR(SEARCH("Fin. Consumo",A209)))</formula>
    </cfRule>
  </conditionalFormatting>
  <conditionalFormatting sqref="A261:K310">
    <cfRule type="containsText" dxfId="178" priority="86" operator="containsText" text="Fin. Consumo">
      <formula>NOT(ISERROR(SEARCH("Fin. Consumo",A261)))</formula>
    </cfRule>
  </conditionalFormatting>
  <conditionalFormatting sqref="A313:K362">
    <cfRule type="containsText" dxfId="177" priority="85" operator="containsText" text="Fin. Consumo">
      <formula>NOT(ISERROR(SEARCH("Fin. Consumo",A313)))</formula>
    </cfRule>
  </conditionalFormatting>
  <conditionalFormatting sqref="A365:K414">
    <cfRule type="containsText" dxfId="176" priority="84" operator="containsText" text="Fin. Consumo">
      <formula>NOT(ISERROR(SEARCH("Fin. Consumo",A365)))</formula>
    </cfRule>
  </conditionalFormatting>
  <conditionalFormatting sqref="A417:K466">
    <cfRule type="containsText" dxfId="175" priority="83" operator="containsText" text="Fin. Consumo">
      <formula>NOT(ISERROR(SEARCH("Fin. Consumo",A417)))</formula>
    </cfRule>
  </conditionalFormatting>
  <conditionalFormatting sqref="A469:K518">
    <cfRule type="containsText" dxfId="174" priority="82" operator="containsText" text="Fin. Consumo">
      <formula>NOT(ISERROR(SEARCH("Fin. Consumo",A469)))</formula>
    </cfRule>
  </conditionalFormatting>
  <conditionalFormatting sqref="A521:K570">
    <cfRule type="containsText" dxfId="173" priority="81" operator="containsText" text="Fin. Consumo">
      <formula>NOT(ISERROR(SEARCH("Fin. Consumo",A521)))</formula>
    </cfRule>
  </conditionalFormatting>
  <conditionalFormatting sqref="A573:K622">
    <cfRule type="containsText" dxfId="172" priority="80" operator="containsText" text="Fin. Consumo">
      <formula>NOT(ISERROR(SEARCH("Fin. Consumo",A573)))</formula>
    </cfRule>
  </conditionalFormatting>
  <conditionalFormatting sqref="A625:K674">
    <cfRule type="containsText" dxfId="171" priority="79" operator="containsText" text="Fin. Consumo">
      <formula>NOT(ISERROR(SEARCH("Fin. Consumo",A625)))</formula>
    </cfRule>
  </conditionalFormatting>
  <conditionalFormatting sqref="A677:K726">
    <cfRule type="containsText" dxfId="170" priority="78" operator="containsText" text="Fin. Consumo">
      <formula>NOT(ISERROR(SEARCH("Fin. Consumo",A677)))</formula>
    </cfRule>
  </conditionalFormatting>
  <conditionalFormatting sqref="A729:K778">
    <cfRule type="containsText" dxfId="169" priority="77" operator="containsText" text="Fin. Consumo">
      <formula>NOT(ISERROR(SEARCH("Fin. Consumo",A729)))</formula>
    </cfRule>
  </conditionalFormatting>
  <conditionalFormatting sqref="A781:K830">
    <cfRule type="containsText" dxfId="168" priority="76" operator="containsText" text="Fin. Consumo">
      <formula>NOT(ISERROR(SEARCH("Fin. Consumo",A781)))</formula>
    </cfRule>
  </conditionalFormatting>
  <conditionalFormatting sqref="A833:K882">
    <cfRule type="containsText" dxfId="167" priority="75" operator="containsText" text="Fin. Consumo">
      <formula>NOT(ISERROR(SEARCH("Fin. Consumo",A833)))</formula>
    </cfRule>
  </conditionalFormatting>
  <conditionalFormatting sqref="A885:K934">
    <cfRule type="containsText" dxfId="166" priority="74" operator="containsText" text="Fin. Consumo">
      <formula>NOT(ISERROR(SEARCH("Fin. Consumo",A885)))</formula>
    </cfRule>
  </conditionalFormatting>
  <conditionalFormatting sqref="A937:K986">
    <cfRule type="containsText" dxfId="165" priority="73" operator="containsText" text="Fin. Consumo">
      <formula>NOT(ISERROR(SEARCH("Fin. Consumo",A937)))</formula>
    </cfRule>
  </conditionalFormatting>
  <conditionalFormatting sqref="A989:K1038">
    <cfRule type="containsText" dxfId="164" priority="72" operator="containsText" text="Fin. Consumo">
      <formula>NOT(ISERROR(SEARCH("Fin. Consumo",A989)))</formula>
    </cfRule>
  </conditionalFormatting>
  <conditionalFormatting sqref="A1041:K1090">
    <cfRule type="containsText" dxfId="163" priority="71" operator="containsText" text="Fin. Consumo">
      <formula>NOT(ISERROR(SEARCH("Fin. Consumo",A1041)))</formula>
    </cfRule>
  </conditionalFormatting>
  <conditionalFormatting sqref="A1093:K1142">
    <cfRule type="containsText" dxfId="162" priority="70" operator="containsText" text="Fin. Consumo">
      <formula>NOT(ISERROR(SEARCH("Fin. Consumo",A1093)))</formula>
    </cfRule>
  </conditionalFormatting>
  <conditionalFormatting sqref="A1145:K1194">
    <cfRule type="containsText" dxfId="161" priority="69" operator="containsText" text="Fin. Consumo">
      <formula>NOT(ISERROR(SEARCH("Fin. Consumo",A1145)))</formula>
    </cfRule>
  </conditionalFormatting>
  <conditionalFormatting sqref="A1197:K1246">
    <cfRule type="containsText" dxfId="160" priority="68" operator="containsText" text="Fin. Consumo">
      <formula>NOT(ISERROR(SEARCH("Fin. Consumo",A1197)))</formula>
    </cfRule>
  </conditionalFormatting>
  <conditionalFormatting sqref="A1249:K1298">
    <cfRule type="containsText" dxfId="159" priority="67" operator="containsText" text="Fin. Consumo">
      <formula>NOT(ISERROR(SEARCH("Fin. Consumo",A1249)))</formula>
    </cfRule>
  </conditionalFormatting>
  <conditionalFormatting sqref="A1301:K1350">
    <cfRule type="containsText" dxfId="158" priority="66" operator="containsText" text="Fin. Consumo">
      <formula>NOT(ISERROR(SEARCH("Fin. Consumo",A1301)))</formula>
    </cfRule>
  </conditionalFormatting>
  <conditionalFormatting sqref="A1353:K1402">
    <cfRule type="containsText" dxfId="157" priority="65" operator="containsText" text="Fin. Consumo">
      <formula>NOT(ISERROR(SEARCH("Fin. Consumo",A1353)))</formula>
    </cfRule>
  </conditionalFormatting>
  <conditionalFormatting sqref="A1405:K1454">
    <cfRule type="containsText" dxfId="156" priority="64" operator="containsText" text="Fin. Consumo">
      <formula>NOT(ISERROR(SEARCH("Fin. Consumo",A1405)))</formula>
    </cfRule>
  </conditionalFormatting>
  <conditionalFormatting sqref="A1457:K1506">
    <cfRule type="containsText" dxfId="155" priority="63" operator="containsText" text="Fin. Consumo">
      <formula>NOT(ISERROR(SEARCH("Fin. Consumo",A1457)))</formula>
    </cfRule>
  </conditionalFormatting>
  <conditionalFormatting sqref="A1509:K1558">
    <cfRule type="containsText" dxfId="154" priority="62" operator="containsText" text="Fin. Consumo">
      <formula>NOT(ISERROR(SEARCH("Fin. Consumo",A1509)))</formula>
    </cfRule>
  </conditionalFormatting>
  <conditionalFormatting sqref="A1561:K1610">
    <cfRule type="containsText" dxfId="153" priority="61" operator="containsText" text="Fin. Consumo">
      <formula>NOT(ISERROR(SEARCH("Fin. Consumo",A1561)))</formula>
    </cfRule>
  </conditionalFormatting>
  <conditionalFormatting sqref="A1613:K1662">
    <cfRule type="containsText" dxfId="152" priority="60" operator="containsText" text="Fin. Consumo">
      <formula>NOT(ISERROR(SEARCH("Fin. Consumo",A1613)))</formula>
    </cfRule>
  </conditionalFormatting>
  <conditionalFormatting sqref="A1665:K1714">
    <cfRule type="containsText" dxfId="151" priority="59" operator="containsText" text="Fin. Consumo">
      <formula>NOT(ISERROR(SEARCH("Fin. Consumo",A1665)))</formula>
    </cfRule>
  </conditionalFormatting>
  <conditionalFormatting sqref="A1717:K1766">
    <cfRule type="containsText" dxfId="150" priority="58" operator="containsText" text="Fin. Consumo">
      <formula>NOT(ISERROR(SEARCH("Fin. Consumo",A1717)))</formula>
    </cfRule>
  </conditionalFormatting>
  <conditionalFormatting sqref="A1769:K1818">
    <cfRule type="containsText" dxfId="149" priority="57" operator="containsText" text="Fin. Consumo">
      <formula>NOT(ISERROR(SEARCH("Fin. Consumo",A1769)))</formula>
    </cfRule>
  </conditionalFormatting>
  <conditionalFormatting sqref="A1821:K1870">
    <cfRule type="containsText" dxfId="148" priority="56" operator="containsText" text="Fin. Consumo">
      <formula>NOT(ISERROR(SEARCH("Fin. Consumo",A1821)))</formula>
    </cfRule>
  </conditionalFormatting>
  <conditionalFormatting sqref="A1873:K1922">
    <cfRule type="containsText" dxfId="147" priority="55" operator="containsText" text="Fin. Consumo">
      <formula>NOT(ISERROR(SEARCH("Fin. Consumo",A1873)))</formula>
    </cfRule>
  </conditionalFormatting>
  <conditionalFormatting sqref="A1925:K1974">
    <cfRule type="containsText" dxfId="146" priority="54" operator="containsText" text="Fin. Consumo">
      <formula>NOT(ISERROR(SEARCH("Fin. Consumo",A1925)))</formula>
    </cfRule>
  </conditionalFormatting>
  <conditionalFormatting sqref="A1977:K2026">
    <cfRule type="containsText" dxfId="145" priority="53" operator="containsText" text="Fin. Consumo">
      <formula>NOT(ISERROR(SEARCH("Fin. Consumo",A1977)))</formula>
    </cfRule>
  </conditionalFormatting>
  <conditionalFormatting sqref="A2029:K2078">
    <cfRule type="containsText" dxfId="144" priority="52" operator="containsText" text="Fin. Consumo">
      <formula>NOT(ISERROR(SEARCH("Fin. Consumo",A2029)))</formula>
    </cfRule>
  </conditionalFormatting>
  <conditionalFormatting sqref="A2081:K2130">
    <cfRule type="containsText" dxfId="143" priority="51" operator="containsText" text="Fin. Consumo">
      <formula>NOT(ISERROR(SEARCH("Fin. Consumo",A2081)))</formula>
    </cfRule>
  </conditionalFormatting>
  <conditionalFormatting sqref="A2133:K2182">
    <cfRule type="containsText" dxfId="142" priority="50" operator="containsText" text="Fin. Consumo">
      <formula>NOT(ISERROR(SEARCH("Fin. Consumo",A2133)))</formula>
    </cfRule>
  </conditionalFormatting>
  <conditionalFormatting sqref="A2185:K2234">
    <cfRule type="containsText" dxfId="141" priority="49" operator="containsText" text="Fin. Consumo">
      <formula>NOT(ISERROR(SEARCH("Fin. Consumo",A2185)))</formula>
    </cfRule>
  </conditionalFormatting>
  <conditionalFormatting sqref="A2237:K2286">
    <cfRule type="containsText" dxfId="140" priority="48" operator="containsText" text="Fin. Consumo">
      <formula>NOT(ISERROR(SEARCH("Fin. Consumo",A2237)))</formula>
    </cfRule>
  </conditionalFormatting>
  <conditionalFormatting sqref="A2289:K2338">
    <cfRule type="containsText" dxfId="139" priority="47" operator="containsText" text="Fin. Consumo">
      <formula>NOT(ISERROR(SEARCH("Fin. Consumo",A2289)))</formula>
    </cfRule>
  </conditionalFormatting>
  <conditionalFormatting sqref="A2341:K2390">
    <cfRule type="containsText" dxfId="138" priority="46" operator="containsText" text="Fin. Consumo">
      <formula>NOT(ISERROR(SEARCH("Fin. Consumo",A2341)))</formula>
    </cfRule>
  </conditionalFormatting>
  <conditionalFormatting sqref="A2393:K2442">
    <cfRule type="containsText" dxfId="137" priority="45" operator="containsText" text="Fin. Consumo">
      <formula>NOT(ISERROR(SEARCH("Fin. Consumo",A2393)))</formula>
    </cfRule>
  </conditionalFormatting>
  <conditionalFormatting sqref="A2445:K2494">
    <cfRule type="containsText" dxfId="136" priority="44" operator="containsText" text="Fin. Consumo">
      <formula>NOT(ISERROR(SEARCH("Fin. Consumo",A2445)))</formula>
    </cfRule>
  </conditionalFormatting>
  <conditionalFormatting sqref="A2497:K2546">
    <cfRule type="containsText" dxfId="135" priority="43" operator="containsText" text="Fin. Consumo">
      <formula>NOT(ISERROR(SEARCH("Fin. Consumo",A2497)))</formula>
    </cfRule>
  </conditionalFormatting>
  <conditionalFormatting sqref="A2549:K2598">
    <cfRule type="containsText" dxfId="134" priority="42" operator="containsText" text="Fin. Consumo">
      <formula>NOT(ISERROR(SEARCH("Fin. Consumo",A2549)))</formula>
    </cfRule>
  </conditionalFormatting>
  <conditionalFormatting sqref="A2601:K2650">
    <cfRule type="containsText" dxfId="133" priority="41" operator="containsText" text="Fin. Consumo">
      <formula>NOT(ISERROR(SEARCH("Fin. Consumo",A2601)))</formula>
    </cfRule>
  </conditionalFormatting>
  <conditionalFormatting sqref="A2653:K2702">
    <cfRule type="containsText" dxfId="132" priority="40" operator="containsText" text="Fin. Consumo">
      <formula>NOT(ISERROR(SEARCH("Fin. Consumo",A2653)))</formula>
    </cfRule>
  </conditionalFormatting>
  <conditionalFormatting sqref="A2705:K2754">
    <cfRule type="containsText" dxfId="131" priority="39" operator="containsText" text="Fin. Consumo">
      <formula>NOT(ISERROR(SEARCH("Fin. Consumo",A2705)))</formula>
    </cfRule>
  </conditionalFormatting>
  <conditionalFormatting sqref="A2757:K2806">
    <cfRule type="containsText" dxfId="130" priority="38" operator="containsText" text="Fin. Consumo">
      <formula>NOT(ISERROR(SEARCH("Fin. Consumo",A2757)))</formula>
    </cfRule>
  </conditionalFormatting>
  <conditionalFormatting sqref="A2809:K2858">
    <cfRule type="containsText" dxfId="129" priority="37" operator="containsText" text="Fin. Consumo">
      <formula>NOT(ISERROR(SEARCH("Fin. Consumo",A2809)))</formula>
    </cfRule>
  </conditionalFormatting>
  <conditionalFormatting sqref="A2861:K2910">
    <cfRule type="containsText" dxfId="128" priority="36" operator="containsText" text="Fin. Consumo">
      <formula>NOT(ISERROR(SEARCH("Fin. Consumo",A2861)))</formula>
    </cfRule>
  </conditionalFormatting>
  <conditionalFormatting sqref="A2913:K2962">
    <cfRule type="containsText" dxfId="127" priority="35" operator="containsText" text="Fin. Consumo">
      <formula>NOT(ISERROR(SEARCH("Fin. Consumo",A2913)))</formula>
    </cfRule>
  </conditionalFormatting>
  <conditionalFormatting sqref="A2965:K3014">
    <cfRule type="containsText" dxfId="126" priority="34" operator="containsText" text="Fin. Consumo">
      <formula>NOT(ISERROR(SEARCH("Fin. Consumo",A2965)))</formula>
    </cfRule>
  </conditionalFormatting>
  <conditionalFormatting sqref="A3017:K3066">
    <cfRule type="containsText" dxfId="125" priority="33" operator="containsText" text="Fin. Consumo">
      <formula>NOT(ISERROR(SEARCH("Fin. Consumo",A3017)))</formula>
    </cfRule>
  </conditionalFormatting>
  <conditionalFormatting sqref="A3069:K3118">
    <cfRule type="containsText" dxfId="124" priority="32" operator="containsText" text="Fin. Consumo">
      <formula>NOT(ISERROR(SEARCH("Fin. Consumo",A3069)))</formula>
    </cfRule>
  </conditionalFormatting>
  <conditionalFormatting sqref="A3121:K3170">
    <cfRule type="containsText" dxfId="123" priority="31" operator="containsText" text="Fin. Consumo">
      <formula>NOT(ISERROR(SEARCH("Fin. Consumo",A3121)))</formula>
    </cfRule>
  </conditionalFormatting>
  <conditionalFormatting sqref="A3173:K3222">
    <cfRule type="containsText" dxfId="122" priority="30" operator="containsText" text="Fin. Consumo">
      <formula>NOT(ISERROR(SEARCH("Fin. Consumo",A3173)))</formula>
    </cfRule>
  </conditionalFormatting>
  <conditionalFormatting sqref="A3225:K3274">
    <cfRule type="containsText" dxfId="121" priority="29" operator="containsText" text="Fin. Consumo">
      <formula>NOT(ISERROR(SEARCH("Fin. Consumo",A3225)))</formula>
    </cfRule>
  </conditionalFormatting>
  <conditionalFormatting sqref="A3277:K3326">
    <cfRule type="containsText" dxfId="120" priority="28" operator="containsText" text="Fin. Consumo">
      <formula>NOT(ISERROR(SEARCH("Fin. Consumo",A3277)))</formula>
    </cfRule>
  </conditionalFormatting>
  <conditionalFormatting sqref="A3329:K3378">
    <cfRule type="containsText" dxfId="119" priority="27" operator="containsText" text="Fin. Consumo">
      <formula>NOT(ISERROR(SEARCH("Fin. Consumo",A3329)))</formula>
    </cfRule>
  </conditionalFormatting>
  <conditionalFormatting sqref="A3381:K3430">
    <cfRule type="containsText" dxfId="118" priority="26" operator="containsText" text="Fin. Consumo">
      <formula>NOT(ISERROR(SEARCH("Fin. Consumo",A3381)))</formula>
    </cfRule>
  </conditionalFormatting>
  <conditionalFormatting sqref="A3433:K3482">
    <cfRule type="containsText" dxfId="117" priority="25" operator="containsText" text="Fin. Consumo">
      <formula>NOT(ISERROR(SEARCH("Fin. Consumo",A3433)))</formula>
    </cfRule>
  </conditionalFormatting>
  <conditionalFormatting sqref="A3485:K3534">
    <cfRule type="containsText" dxfId="116" priority="24" operator="containsText" text="Fin. Consumo">
      <formula>NOT(ISERROR(SEARCH("Fin. Consumo",A3485)))</formula>
    </cfRule>
  </conditionalFormatting>
  <conditionalFormatting sqref="A3537:K3586">
    <cfRule type="containsText" dxfId="115" priority="23" operator="containsText" text="Fin. Consumo">
      <formula>NOT(ISERROR(SEARCH("Fin. Consumo",A3537)))</formula>
    </cfRule>
  </conditionalFormatting>
  <conditionalFormatting sqref="A3589:K3638">
    <cfRule type="containsText" dxfId="114" priority="22" operator="containsText" text="Fin. Consumo">
      <formula>NOT(ISERROR(SEARCH("Fin. Consumo",A3589)))</formula>
    </cfRule>
  </conditionalFormatting>
  <conditionalFormatting sqref="A3641:K3690">
    <cfRule type="containsText" dxfId="113" priority="21" operator="containsText" text="Fin. Consumo">
      <formula>NOT(ISERROR(SEARCH("Fin. Consumo",A3641)))</formula>
    </cfRule>
  </conditionalFormatting>
  <conditionalFormatting sqref="A3693:K3742">
    <cfRule type="containsText" dxfId="112" priority="20" operator="containsText" text="Fin. Consumo">
      <formula>NOT(ISERROR(SEARCH("Fin. Consumo",A3693)))</formula>
    </cfRule>
  </conditionalFormatting>
  <conditionalFormatting sqref="A3745:K3794">
    <cfRule type="containsText" dxfId="111" priority="19" operator="containsText" text="Fin. Consumo">
      <formula>NOT(ISERROR(SEARCH("Fin. Consumo",A3745)))</formula>
    </cfRule>
  </conditionalFormatting>
  <conditionalFormatting sqref="A3797:K3846">
    <cfRule type="containsText" dxfId="110" priority="18" operator="containsText" text="Fin. Consumo">
      <formula>NOT(ISERROR(SEARCH("Fin. Consumo",A3797)))</formula>
    </cfRule>
  </conditionalFormatting>
  <conditionalFormatting sqref="A3849:K3898">
    <cfRule type="containsText" dxfId="109" priority="17" operator="containsText" text="Fin. Consumo">
      <formula>NOT(ISERROR(SEARCH("Fin. Consumo",A3849)))</formula>
    </cfRule>
  </conditionalFormatting>
  <conditionalFormatting sqref="A3901:K3950">
    <cfRule type="containsText" dxfId="108" priority="16" operator="containsText" text="Fin. Consumo">
      <formula>NOT(ISERROR(SEARCH("Fin. Consumo",A3901)))</formula>
    </cfRule>
  </conditionalFormatting>
  <conditionalFormatting sqref="A3953:K4002">
    <cfRule type="containsText" dxfId="107" priority="15" operator="containsText" text="Fin. Consumo">
      <formula>NOT(ISERROR(SEARCH("Fin. Consumo",A3953)))</formula>
    </cfRule>
  </conditionalFormatting>
  <conditionalFormatting sqref="A4005:K4054">
    <cfRule type="containsText" dxfId="106" priority="14" operator="containsText" text="Fin. Consumo">
      <formula>NOT(ISERROR(SEARCH("Fin. Consumo",A4005)))</formula>
    </cfRule>
  </conditionalFormatting>
  <conditionalFormatting sqref="A4057:K4106">
    <cfRule type="containsText" dxfId="105" priority="13" operator="containsText" text="Fin. Consumo">
      <formula>NOT(ISERROR(SEARCH("Fin. Consumo",A4057)))</formula>
    </cfRule>
  </conditionalFormatting>
  <conditionalFormatting sqref="A4109:K4158">
    <cfRule type="containsText" dxfId="104" priority="12" operator="containsText" text="Fin. Consumo">
      <formula>NOT(ISERROR(SEARCH("Fin. Consumo",A4109)))</formula>
    </cfRule>
  </conditionalFormatting>
  <conditionalFormatting sqref="A4161:K4210">
    <cfRule type="containsText" dxfId="103" priority="11" operator="containsText" text="Fin. Consumo">
      <formula>NOT(ISERROR(SEARCH("Fin. Consumo",A4161)))</formula>
    </cfRule>
  </conditionalFormatting>
  <conditionalFormatting sqref="A4213:K4262">
    <cfRule type="containsText" dxfId="102" priority="10" operator="containsText" text="Fin. Consumo">
      <formula>NOT(ISERROR(SEARCH("Fin. Consumo",A4213)))</formula>
    </cfRule>
  </conditionalFormatting>
  <conditionalFormatting sqref="A4265:K4314">
    <cfRule type="containsText" dxfId="101" priority="9" operator="containsText" text="Fin. Consumo">
      <formula>NOT(ISERROR(SEARCH("Fin. Consumo",A4265)))</formula>
    </cfRule>
  </conditionalFormatting>
  <conditionalFormatting sqref="A4317:K4366">
    <cfRule type="containsText" dxfId="100" priority="8" operator="containsText" text="Fin. Consumo">
      <formula>NOT(ISERROR(SEARCH("Fin. Consumo",A4317)))</formula>
    </cfRule>
  </conditionalFormatting>
  <conditionalFormatting sqref="A4369:K4418">
    <cfRule type="containsText" dxfId="99" priority="7" operator="containsText" text="Fin. Consumo">
      <formula>NOT(ISERROR(SEARCH("Fin. Consumo",A4369)))</formula>
    </cfRule>
  </conditionalFormatting>
  <conditionalFormatting sqref="A4421:K4470">
    <cfRule type="containsText" dxfId="98" priority="6" operator="containsText" text="Fin. Consumo">
      <formula>NOT(ISERROR(SEARCH("Fin. Consumo",A4421)))</formula>
    </cfRule>
  </conditionalFormatting>
  <conditionalFormatting sqref="A4473:K4522">
    <cfRule type="containsText" dxfId="97" priority="5" operator="containsText" text="Fin. Consumo">
      <formula>NOT(ISERROR(SEARCH("Fin. Consumo",A4473)))</formula>
    </cfRule>
  </conditionalFormatting>
  <conditionalFormatting sqref="A4525:K4574">
    <cfRule type="containsText" dxfId="96" priority="4" operator="containsText" text="Fin. Consumo">
      <formula>NOT(ISERROR(SEARCH("Fin. Consumo",A4525)))</formula>
    </cfRule>
  </conditionalFormatting>
  <conditionalFormatting sqref="A4577:K4626">
    <cfRule type="containsText" dxfId="95" priority="3" operator="containsText" text="Fin. Consumo">
      <formula>NOT(ISERROR(SEARCH("Fin. Consumo",A4577)))</formula>
    </cfRule>
  </conditionalFormatting>
  <conditionalFormatting sqref="A4629:K4678">
    <cfRule type="containsText" dxfId="94" priority="2" operator="containsText" text="Fin. Consumo">
      <formula>NOT(ISERROR(SEARCH("Fin. Consumo",A4629)))</formula>
    </cfRule>
  </conditionalFormatting>
  <conditionalFormatting sqref="A4681:K4730">
    <cfRule type="containsText" dxfId="93" priority="1" operator="containsText" text="Fin. Consumo">
      <formula>NOT(ISERROR(SEARCH("Fin. Consumo",A4681)))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730"/>
  <sheetViews>
    <sheetView topLeftCell="A3096" workbookViewId="0">
      <selection activeCell="A309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6" t="s">
        <v>528</v>
      </c>
      <c r="C1" s="125" t="s">
        <v>529</v>
      </c>
      <c r="D1" s="125" t="s">
        <v>530</v>
      </c>
      <c r="E1" s="125" t="s">
        <v>1491</v>
      </c>
      <c r="F1" s="125" t="s">
        <v>1583</v>
      </c>
      <c r="G1" s="125" t="s">
        <v>1584</v>
      </c>
      <c r="H1" s="125" t="s">
        <v>1585</v>
      </c>
      <c r="I1" s="125" t="s">
        <v>1586</v>
      </c>
      <c r="J1" s="125" t="s">
        <v>1587</v>
      </c>
      <c r="K1" s="125" t="s">
        <v>172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6" t="s">
        <v>528</v>
      </c>
      <c r="C53" s="125" t="s">
        <v>529</v>
      </c>
      <c r="D53" s="125" t="s">
        <v>530</v>
      </c>
      <c r="E53" s="125" t="s">
        <v>1491</v>
      </c>
      <c r="F53" s="125" t="s">
        <v>1583</v>
      </c>
      <c r="G53" s="125" t="s">
        <v>1584</v>
      </c>
      <c r="H53" s="125" t="s">
        <v>1585</v>
      </c>
      <c r="I53" s="125" t="s">
        <v>1586</v>
      </c>
      <c r="J53" s="125" t="s">
        <v>1587</v>
      </c>
      <c r="K53" s="125" t="s">
        <v>172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6" t="s">
        <v>528</v>
      </c>
      <c r="C105" s="125" t="s">
        <v>529</v>
      </c>
      <c r="D105" s="125" t="s">
        <v>530</v>
      </c>
      <c r="E105" s="125" t="s">
        <v>1491</v>
      </c>
      <c r="F105" s="125" t="s">
        <v>1583</v>
      </c>
      <c r="G105" s="125" t="s">
        <v>1584</v>
      </c>
      <c r="H105" s="125" t="s">
        <v>1585</v>
      </c>
      <c r="I105" s="125" t="s">
        <v>1586</v>
      </c>
      <c r="J105" s="125" t="s">
        <v>1587</v>
      </c>
      <c r="K105" s="125" t="s">
        <v>172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6" t="s">
        <v>528</v>
      </c>
      <c r="C157" s="125" t="s">
        <v>529</v>
      </c>
      <c r="D157" s="125" t="s">
        <v>530</v>
      </c>
      <c r="E157" s="125" t="s">
        <v>1491</v>
      </c>
      <c r="F157" s="125" t="s">
        <v>1583</v>
      </c>
      <c r="G157" s="125" t="s">
        <v>1584</v>
      </c>
      <c r="H157" s="125" t="s">
        <v>1585</v>
      </c>
      <c r="I157" s="125" t="s">
        <v>1586</v>
      </c>
      <c r="J157" s="125" t="s">
        <v>1587</v>
      </c>
      <c r="K157" s="125" t="s">
        <v>172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6" t="s">
        <v>528</v>
      </c>
      <c r="C209" s="125" t="s">
        <v>529</v>
      </c>
      <c r="D209" s="125" t="s">
        <v>530</v>
      </c>
      <c r="E209" s="125" t="s">
        <v>1491</v>
      </c>
      <c r="F209" s="125" t="s">
        <v>1583</v>
      </c>
      <c r="G209" s="125" t="s">
        <v>1584</v>
      </c>
      <c r="H209" s="125" t="s">
        <v>1585</v>
      </c>
      <c r="I209" s="125" t="s">
        <v>1586</v>
      </c>
      <c r="J209" s="125" t="s">
        <v>1587</v>
      </c>
      <c r="K209" s="125" t="s">
        <v>172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6" t="s">
        <v>528</v>
      </c>
      <c r="C261" s="125" t="s">
        <v>529</v>
      </c>
      <c r="D261" s="125" t="s">
        <v>530</v>
      </c>
      <c r="E261" s="125" t="s">
        <v>1491</v>
      </c>
      <c r="F261" s="125" t="s">
        <v>1583</v>
      </c>
      <c r="G261" s="125" t="s">
        <v>1584</v>
      </c>
      <c r="H261" s="125" t="s">
        <v>1585</v>
      </c>
      <c r="I261" s="125" t="s">
        <v>1586</v>
      </c>
      <c r="J261" s="125" t="s">
        <v>1587</v>
      </c>
      <c r="K261" s="125" t="s">
        <v>172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6" t="s">
        <v>528</v>
      </c>
      <c r="C313" s="125" t="s">
        <v>529</v>
      </c>
      <c r="D313" s="125" t="s">
        <v>530</v>
      </c>
      <c r="E313" s="125" t="s">
        <v>1491</v>
      </c>
      <c r="F313" s="125" t="s">
        <v>1583</v>
      </c>
      <c r="G313" s="125" t="s">
        <v>1584</v>
      </c>
      <c r="H313" s="125" t="s">
        <v>1585</v>
      </c>
      <c r="I313" s="125" t="s">
        <v>1586</v>
      </c>
      <c r="J313" s="125" t="s">
        <v>1587</v>
      </c>
      <c r="K313" s="125" t="s">
        <v>172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6" t="s">
        <v>528</v>
      </c>
      <c r="C365" s="125" t="s">
        <v>529</v>
      </c>
      <c r="D365" s="125" t="s">
        <v>530</v>
      </c>
      <c r="E365" s="125" t="s">
        <v>1491</v>
      </c>
      <c r="F365" s="125" t="s">
        <v>1583</v>
      </c>
      <c r="G365" s="125" t="s">
        <v>1584</v>
      </c>
      <c r="H365" s="125" t="s">
        <v>1585</v>
      </c>
      <c r="I365" s="125" t="s">
        <v>1586</v>
      </c>
      <c r="J365" s="125" t="s">
        <v>1587</v>
      </c>
      <c r="K365" s="125" t="s">
        <v>172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6" t="s">
        <v>528</v>
      </c>
      <c r="C417" s="125" t="s">
        <v>529</v>
      </c>
      <c r="D417" s="125" t="s">
        <v>530</v>
      </c>
      <c r="E417" s="125" t="s">
        <v>1491</v>
      </c>
      <c r="F417" s="125" t="s">
        <v>1583</v>
      </c>
      <c r="G417" s="125" t="s">
        <v>1584</v>
      </c>
      <c r="H417" s="125" t="s">
        <v>1585</v>
      </c>
      <c r="I417" s="125" t="s">
        <v>1586</v>
      </c>
      <c r="J417" s="125" t="s">
        <v>1587</v>
      </c>
      <c r="K417" s="125" t="s">
        <v>172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6" t="s">
        <v>528</v>
      </c>
      <c r="C469" s="125" t="s">
        <v>529</v>
      </c>
      <c r="D469" s="125" t="s">
        <v>530</v>
      </c>
      <c r="E469" s="125" t="s">
        <v>1491</v>
      </c>
      <c r="F469" s="125" t="s">
        <v>1583</v>
      </c>
      <c r="G469" s="125" t="s">
        <v>1584</v>
      </c>
      <c r="H469" s="125" t="s">
        <v>1585</v>
      </c>
      <c r="I469" s="125" t="s">
        <v>1586</v>
      </c>
      <c r="J469" s="125" t="s">
        <v>1587</v>
      </c>
      <c r="K469" s="125" t="s">
        <v>172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6" t="s">
        <v>528</v>
      </c>
      <c r="C521" s="125" t="s">
        <v>529</v>
      </c>
      <c r="D521" s="125" t="s">
        <v>530</v>
      </c>
      <c r="E521" s="125" t="s">
        <v>1491</v>
      </c>
      <c r="F521" s="125" t="s">
        <v>1583</v>
      </c>
      <c r="G521" s="125" t="s">
        <v>1584</v>
      </c>
      <c r="H521" s="125" t="s">
        <v>1585</v>
      </c>
      <c r="I521" s="125" t="s">
        <v>1586</v>
      </c>
      <c r="J521" s="125" t="s">
        <v>1587</v>
      </c>
      <c r="K521" s="125" t="s">
        <v>172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6" t="s">
        <v>528</v>
      </c>
      <c r="C573" s="125" t="s">
        <v>529</v>
      </c>
      <c r="D573" s="125" t="s">
        <v>530</v>
      </c>
      <c r="E573" s="125" t="s">
        <v>1491</v>
      </c>
      <c r="F573" s="125" t="s">
        <v>1583</v>
      </c>
      <c r="G573" s="125" t="s">
        <v>1584</v>
      </c>
      <c r="H573" s="125" t="s">
        <v>1585</v>
      </c>
      <c r="I573" s="125" t="s">
        <v>1586</v>
      </c>
      <c r="J573" s="125" t="s">
        <v>1587</v>
      </c>
      <c r="K573" s="125" t="s">
        <v>172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6" t="s">
        <v>528</v>
      </c>
      <c r="C625" s="125" t="s">
        <v>529</v>
      </c>
      <c r="D625" s="125" t="s">
        <v>530</v>
      </c>
      <c r="E625" s="125" t="s">
        <v>1491</v>
      </c>
      <c r="F625" s="125" t="s">
        <v>1583</v>
      </c>
      <c r="G625" s="125" t="s">
        <v>1584</v>
      </c>
      <c r="H625" s="125" t="s">
        <v>1585</v>
      </c>
      <c r="I625" s="125" t="s">
        <v>1586</v>
      </c>
      <c r="J625" s="125" t="s">
        <v>1587</v>
      </c>
      <c r="K625" s="125" t="s">
        <v>172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6" t="s">
        <v>528</v>
      </c>
      <c r="C677" s="125" t="s">
        <v>529</v>
      </c>
      <c r="D677" s="125" t="s">
        <v>530</v>
      </c>
      <c r="E677" s="125" t="s">
        <v>1491</v>
      </c>
      <c r="F677" s="125" t="s">
        <v>1583</v>
      </c>
      <c r="G677" s="125" t="s">
        <v>1584</v>
      </c>
      <c r="H677" s="125" t="s">
        <v>1585</v>
      </c>
      <c r="I677" s="125" t="s">
        <v>1586</v>
      </c>
      <c r="J677" s="125" t="s">
        <v>1587</v>
      </c>
      <c r="K677" s="125" t="s">
        <v>172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6" t="s">
        <v>528</v>
      </c>
      <c r="C729" s="125" t="s">
        <v>529</v>
      </c>
      <c r="D729" s="125" t="s">
        <v>530</v>
      </c>
      <c r="E729" s="125" t="s">
        <v>1491</v>
      </c>
      <c r="F729" s="125" t="s">
        <v>1583</v>
      </c>
      <c r="G729" s="125" t="s">
        <v>1584</v>
      </c>
      <c r="H729" s="125" t="s">
        <v>1585</v>
      </c>
      <c r="I729" s="125" t="s">
        <v>1586</v>
      </c>
      <c r="J729" s="125" t="s">
        <v>1587</v>
      </c>
      <c r="K729" s="125" t="s">
        <v>172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6" t="s">
        <v>528</v>
      </c>
      <c r="C781" s="125" t="s">
        <v>529</v>
      </c>
      <c r="D781" s="125" t="s">
        <v>530</v>
      </c>
      <c r="E781" s="125" t="s">
        <v>1491</v>
      </c>
      <c r="F781" s="125" t="s">
        <v>1583</v>
      </c>
      <c r="G781" s="125" t="s">
        <v>1584</v>
      </c>
      <c r="H781" s="125" t="s">
        <v>1585</v>
      </c>
      <c r="I781" s="125" t="s">
        <v>1586</v>
      </c>
      <c r="J781" s="125" t="s">
        <v>1587</v>
      </c>
      <c r="K781" s="125" t="s">
        <v>172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6" t="s">
        <v>528</v>
      </c>
      <c r="C833" s="125" t="s">
        <v>529</v>
      </c>
      <c r="D833" s="125" t="s">
        <v>530</v>
      </c>
      <c r="E833" s="125" t="s">
        <v>1491</v>
      </c>
      <c r="F833" s="125" t="s">
        <v>1583</v>
      </c>
      <c r="G833" s="125" t="s">
        <v>1584</v>
      </c>
      <c r="H833" s="125" t="s">
        <v>1585</v>
      </c>
      <c r="I833" s="125" t="s">
        <v>1586</v>
      </c>
      <c r="J833" s="125" t="s">
        <v>1587</v>
      </c>
      <c r="K833" s="125" t="s">
        <v>172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6" t="s">
        <v>528</v>
      </c>
      <c r="C885" s="125" t="s">
        <v>529</v>
      </c>
      <c r="D885" s="125" t="s">
        <v>530</v>
      </c>
      <c r="E885" s="125" t="s">
        <v>1491</v>
      </c>
      <c r="F885" s="125" t="s">
        <v>1583</v>
      </c>
      <c r="G885" s="125" t="s">
        <v>1584</v>
      </c>
      <c r="H885" s="125" t="s">
        <v>1585</v>
      </c>
      <c r="I885" s="125" t="s">
        <v>1586</v>
      </c>
      <c r="J885" s="125" t="s">
        <v>1587</v>
      </c>
      <c r="K885" s="125" t="s">
        <v>172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6" t="s">
        <v>528</v>
      </c>
      <c r="C937" s="125" t="s">
        <v>529</v>
      </c>
      <c r="D937" s="125" t="s">
        <v>530</v>
      </c>
      <c r="E937" s="125" t="s">
        <v>1491</v>
      </c>
      <c r="F937" s="125" t="s">
        <v>1583</v>
      </c>
      <c r="G937" s="125" t="s">
        <v>1584</v>
      </c>
      <c r="H937" s="125" t="s">
        <v>1585</v>
      </c>
      <c r="I937" s="125" t="s">
        <v>1586</v>
      </c>
      <c r="J937" s="125" t="s">
        <v>1587</v>
      </c>
      <c r="K937" s="125" t="s">
        <v>172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6" t="s">
        <v>528</v>
      </c>
      <c r="C989" s="125" t="s">
        <v>529</v>
      </c>
      <c r="D989" s="125" t="s">
        <v>530</v>
      </c>
      <c r="E989" s="125" t="s">
        <v>1491</v>
      </c>
      <c r="F989" s="125" t="s">
        <v>1583</v>
      </c>
      <c r="G989" s="125" t="s">
        <v>1584</v>
      </c>
      <c r="H989" s="125" t="s">
        <v>1585</v>
      </c>
      <c r="I989" s="125" t="s">
        <v>1586</v>
      </c>
      <c r="J989" s="125" t="s">
        <v>1587</v>
      </c>
      <c r="K989" s="125" t="s">
        <v>172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6" t="s">
        <v>528</v>
      </c>
      <c r="C1041" s="125" t="s">
        <v>529</v>
      </c>
      <c r="D1041" s="125" t="s">
        <v>530</v>
      </c>
      <c r="E1041" s="125" t="s">
        <v>1491</v>
      </c>
      <c r="F1041" s="125" t="s">
        <v>1583</v>
      </c>
      <c r="G1041" s="125" t="s">
        <v>1584</v>
      </c>
      <c r="H1041" s="125" t="s">
        <v>1585</v>
      </c>
      <c r="I1041" s="125" t="s">
        <v>1586</v>
      </c>
      <c r="J1041" s="125" t="s">
        <v>1587</v>
      </c>
      <c r="K1041" s="125" t="s">
        <v>172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6" t="s">
        <v>528</v>
      </c>
      <c r="C1093" s="125" t="s">
        <v>529</v>
      </c>
      <c r="D1093" s="125" t="s">
        <v>530</v>
      </c>
      <c r="E1093" s="125" t="s">
        <v>1491</v>
      </c>
      <c r="F1093" s="125" t="s">
        <v>1583</v>
      </c>
      <c r="G1093" s="125" t="s">
        <v>1584</v>
      </c>
      <c r="H1093" s="125" t="s">
        <v>1585</v>
      </c>
      <c r="I1093" s="125" t="s">
        <v>1586</v>
      </c>
      <c r="J1093" s="125" t="s">
        <v>1587</v>
      </c>
      <c r="K1093" s="125" t="s">
        <v>172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6" t="s">
        <v>528</v>
      </c>
      <c r="C1145" s="125" t="s">
        <v>529</v>
      </c>
      <c r="D1145" s="125" t="s">
        <v>530</v>
      </c>
      <c r="E1145" s="125" t="s">
        <v>1491</v>
      </c>
      <c r="F1145" s="125" t="s">
        <v>1583</v>
      </c>
      <c r="G1145" s="125" t="s">
        <v>1584</v>
      </c>
      <c r="H1145" s="125" t="s">
        <v>1585</v>
      </c>
      <c r="I1145" s="125" t="s">
        <v>1586</v>
      </c>
      <c r="J1145" s="125" t="s">
        <v>1587</v>
      </c>
      <c r="K1145" s="125" t="s">
        <v>172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6" t="s">
        <v>528</v>
      </c>
      <c r="C1197" s="125" t="s">
        <v>529</v>
      </c>
      <c r="D1197" s="125" t="s">
        <v>530</v>
      </c>
      <c r="E1197" s="125" t="s">
        <v>1491</v>
      </c>
      <c r="F1197" s="125" t="s">
        <v>1583</v>
      </c>
      <c r="G1197" s="125" t="s">
        <v>1584</v>
      </c>
      <c r="H1197" s="125" t="s">
        <v>1585</v>
      </c>
      <c r="I1197" s="125" t="s">
        <v>1586</v>
      </c>
      <c r="J1197" s="125" t="s">
        <v>1587</v>
      </c>
      <c r="K1197" s="125" t="s">
        <v>172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6" t="s">
        <v>528</v>
      </c>
      <c r="C1249" s="125" t="s">
        <v>529</v>
      </c>
      <c r="D1249" s="125" t="s">
        <v>530</v>
      </c>
      <c r="E1249" s="125" t="s">
        <v>1491</v>
      </c>
      <c r="F1249" s="125" t="s">
        <v>1583</v>
      </c>
      <c r="G1249" s="125" t="s">
        <v>1584</v>
      </c>
      <c r="H1249" s="125" t="s">
        <v>1585</v>
      </c>
      <c r="I1249" s="125" t="s">
        <v>1586</v>
      </c>
      <c r="J1249" s="125" t="s">
        <v>1587</v>
      </c>
      <c r="K1249" s="125" t="s">
        <v>172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6" t="s">
        <v>528</v>
      </c>
      <c r="C1301" s="125" t="s">
        <v>529</v>
      </c>
      <c r="D1301" s="125" t="s">
        <v>530</v>
      </c>
      <c r="E1301" s="125" t="s">
        <v>1491</v>
      </c>
      <c r="F1301" s="125" t="s">
        <v>1583</v>
      </c>
      <c r="G1301" s="125" t="s">
        <v>1584</v>
      </c>
      <c r="H1301" s="125" t="s">
        <v>1585</v>
      </c>
      <c r="I1301" s="125" t="s">
        <v>1586</v>
      </c>
      <c r="J1301" s="125" t="s">
        <v>1587</v>
      </c>
      <c r="K1301" s="125" t="s">
        <v>172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6" t="s">
        <v>528</v>
      </c>
      <c r="C1353" s="125" t="s">
        <v>529</v>
      </c>
      <c r="D1353" s="125" t="s">
        <v>530</v>
      </c>
      <c r="E1353" s="125" t="s">
        <v>1491</v>
      </c>
      <c r="F1353" s="125" t="s">
        <v>1583</v>
      </c>
      <c r="G1353" s="125" t="s">
        <v>1584</v>
      </c>
      <c r="H1353" s="125" t="s">
        <v>1585</v>
      </c>
      <c r="I1353" s="125" t="s">
        <v>1586</v>
      </c>
      <c r="J1353" s="125" t="s">
        <v>1587</v>
      </c>
      <c r="K1353" s="125" t="s">
        <v>172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6" t="s">
        <v>528</v>
      </c>
      <c r="C1405" s="125" t="s">
        <v>529</v>
      </c>
      <c r="D1405" s="125" t="s">
        <v>530</v>
      </c>
      <c r="E1405" s="125" t="s">
        <v>1491</v>
      </c>
      <c r="F1405" s="125" t="s">
        <v>1583</v>
      </c>
      <c r="G1405" s="125" t="s">
        <v>1584</v>
      </c>
      <c r="H1405" s="125" t="s">
        <v>1585</v>
      </c>
      <c r="I1405" s="125" t="s">
        <v>1586</v>
      </c>
      <c r="J1405" s="125" t="s">
        <v>1587</v>
      </c>
      <c r="K1405" s="125" t="s">
        <v>172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6" t="s">
        <v>528</v>
      </c>
      <c r="C1457" s="125" t="s">
        <v>529</v>
      </c>
      <c r="D1457" s="125" t="s">
        <v>530</v>
      </c>
      <c r="E1457" s="125" t="s">
        <v>1491</v>
      </c>
      <c r="F1457" s="125" t="s">
        <v>1583</v>
      </c>
      <c r="G1457" s="125" t="s">
        <v>1584</v>
      </c>
      <c r="H1457" s="125" t="s">
        <v>1585</v>
      </c>
      <c r="I1457" s="125" t="s">
        <v>1586</v>
      </c>
      <c r="J1457" s="125" t="s">
        <v>1587</v>
      </c>
      <c r="K1457" s="125" t="s">
        <v>172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6" t="s">
        <v>528</v>
      </c>
      <c r="C1509" s="125" t="s">
        <v>529</v>
      </c>
      <c r="D1509" s="125" t="s">
        <v>530</v>
      </c>
      <c r="E1509" s="125" t="s">
        <v>1491</v>
      </c>
      <c r="F1509" s="125" t="s">
        <v>1583</v>
      </c>
      <c r="G1509" s="125" t="s">
        <v>1584</v>
      </c>
      <c r="H1509" s="125" t="s">
        <v>1585</v>
      </c>
      <c r="I1509" s="125" t="s">
        <v>1586</v>
      </c>
      <c r="J1509" s="125" t="s">
        <v>1587</v>
      </c>
      <c r="K1509" s="125" t="s">
        <v>172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6" t="s">
        <v>528</v>
      </c>
      <c r="C1561" s="125" t="s">
        <v>529</v>
      </c>
      <c r="D1561" s="125" t="s">
        <v>530</v>
      </c>
      <c r="E1561" s="125" t="s">
        <v>1491</v>
      </c>
      <c r="F1561" s="125" t="s">
        <v>1583</v>
      </c>
      <c r="G1561" s="125" t="s">
        <v>1584</v>
      </c>
      <c r="H1561" s="125" t="s">
        <v>1585</v>
      </c>
      <c r="I1561" s="125" t="s">
        <v>1586</v>
      </c>
      <c r="J1561" s="125" t="s">
        <v>1587</v>
      </c>
      <c r="K1561" s="125" t="s">
        <v>172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6" t="s">
        <v>528</v>
      </c>
      <c r="C1613" s="125" t="s">
        <v>529</v>
      </c>
      <c r="D1613" s="125" t="s">
        <v>530</v>
      </c>
      <c r="E1613" s="125" t="s">
        <v>1491</v>
      </c>
      <c r="F1613" s="125" t="s">
        <v>1583</v>
      </c>
      <c r="G1613" s="125" t="s">
        <v>1584</v>
      </c>
      <c r="H1613" s="125" t="s">
        <v>1585</v>
      </c>
      <c r="I1613" s="125" t="s">
        <v>1586</v>
      </c>
      <c r="J1613" s="125" t="s">
        <v>1587</v>
      </c>
      <c r="K1613" s="125" t="s">
        <v>172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6" t="s">
        <v>528</v>
      </c>
      <c r="C1665" s="125" t="s">
        <v>529</v>
      </c>
      <c r="D1665" s="125" t="s">
        <v>530</v>
      </c>
      <c r="E1665" s="125" t="s">
        <v>1491</v>
      </c>
      <c r="F1665" s="125" t="s">
        <v>1583</v>
      </c>
      <c r="G1665" s="125" t="s">
        <v>1584</v>
      </c>
      <c r="H1665" s="125" t="s">
        <v>1585</v>
      </c>
      <c r="I1665" s="125" t="s">
        <v>1586</v>
      </c>
      <c r="J1665" s="125" t="s">
        <v>1587</v>
      </c>
      <c r="K1665" s="125" t="s">
        <v>172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6" t="s">
        <v>528</v>
      </c>
      <c r="C1717" s="125" t="s">
        <v>529</v>
      </c>
      <c r="D1717" s="125" t="s">
        <v>530</v>
      </c>
      <c r="E1717" s="125" t="s">
        <v>1491</v>
      </c>
      <c r="F1717" s="125" t="s">
        <v>1583</v>
      </c>
      <c r="G1717" s="125" t="s">
        <v>1584</v>
      </c>
      <c r="H1717" s="125" t="s">
        <v>1585</v>
      </c>
      <c r="I1717" s="125" t="s">
        <v>1586</v>
      </c>
      <c r="J1717" s="125" t="s">
        <v>1587</v>
      </c>
      <c r="K1717" s="125" t="s">
        <v>172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6" t="s">
        <v>528</v>
      </c>
      <c r="C1769" s="125" t="s">
        <v>529</v>
      </c>
      <c r="D1769" s="125" t="s">
        <v>530</v>
      </c>
      <c r="E1769" s="125" t="s">
        <v>1491</v>
      </c>
      <c r="F1769" s="125" t="s">
        <v>1583</v>
      </c>
      <c r="G1769" s="125" t="s">
        <v>1584</v>
      </c>
      <c r="H1769" s="125" t="s">
        <v>1585</v>
      </c>
      <c r="I1769" s="125" t="s">
        <v>1586</v>
      </c>
      <c r="J1769" s="125" t="s">
        <v>1587</v>
      </c>
      <c r="K1769" s="125" t="s">
        <v>172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6" t="s">
        <v>528</v>
      </c>
      <c r="C1821" s="125" t="s">
        <v>529</v>
      </c>
      <c r="D1821" s="125" t="s">
        <v>530</v>
      </c>
      <c r="E1821" s="125" t="s">
        <v>1491</v>
      </c>
      <c r="F1821" s="125" t="s">
        <v>1583</v>
      </c>
      <c r="G1821" s="125" t="s">
        <v>1584</v>
      </c>
      <c r="H1821" s="125" t="s">
        <v>1585</v>
      </c>
      <c r="I1821" s="125" t="s">
        <v>1586</v>
      </c>
      <c r="J1821" s="125" t="s">
        <v>1587</v>
      </c>
      <c r="K1821" s="125" t="s">
        <v>172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6" t="s">
        <v>528</v>
      </c>
      <c r="C1873" s="125" t="s">
        <v>529</v>
      </c>
      <c r="D1873" s="125" t="s">
        <v>530</v>
      </c>
      <c r="E1873" s="125" t="s">
        <v>1491</v>
      </c>
      <c r="F1873" s="125" t="s">
        <v>1583</v>
      </c>
      <c r="G1873" s="125" t="s">
        <v>1584</v>
      </c>
      <c r="H1873" s="125" t="s">
        <v>1585</v>
      </c>
      <c r="I1873" s="125" t="s">
        <v>1586</v>
      </c>
      <c r="J1873" s="125" t="s">
        <v>1587</v>
      </c>
      <c r="K1873" s="125" t="s">
        <v>172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6" t="s">
        <v>528</v>
      </c>
      <c r="C1925" s="125" t="s">
        <v>529</v>
      </c>
      <c r="D1925" s="125" t="s">
        <v>530</v>
      </c>
      <c r="E1925" s="125" t="s">
        <v>1491</v>
      </c>
      <c r="F1925" s="125" t="s">
        <v>1583</v>
      </c>
      <c r="G1925" s="125" t="s">
        <v>1584</v>
      </c>
      <c r="H1925" s="125" t="s">
        <v>1585</v>
      </c>
      <c r="I1925" s="125" t="s">
        <v>1586</v>
      </c>
      <c r="J1925" s="125" t="s">
        <v>1587</v>
      </c>
      <c r="K1925" s="125" t="s">
        <v>172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6" t="s">
        <v>528</v>
      </c>
      <c r="C1977" s="125" t="s">
        <v>529</v>
      </c>
      <c r="D1977" s="125" t="s">
        <v>530</v>
      </c>
      <c r="E1977" s="125" t="s">
        <v>1491</v>
      </c>
      <c r="F1977" s="125" t="s">
        <v>1583</v>
      </c>
      <c r="G1977" s="125" t="s">
        <v>1584</v>
      </c>
      <c r="H1977" s="125" t="s">
        <v>1585</v>
      </c>
      <c r="I1977" s="125" t="s">
        <v>1586</v>
      </c>
      <c r="J1977" s="125" t="s">
        <v>1587</v>
      </c>
      <c r="K1977" s="125" t="s">
        <v>172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6" t="s">
        <v>528</v>
      </c>
      <c r="C2029" s="125" t="s">
        <v>529</v>
      </c>
      <c r="D2029" s="125" t="s">
        <v>530</v>
      </c>
      <c r="E2029" s="125" t="s">
        <v>1491</v>
      </c>
      <c r="F2029" s="125" t="s">
        <v>1583</v>
      </c>
      <c r="G2029" s="125" t="s">
        <v>1584</v>
      </c>
      <c r="H2029" s="125" t="s">
        <v>1585</v>
      </c>
      <c r="I2029" s="125" t="s">
        <v>1586</v>
      </c>
      <c r="J2029" s="125" t="s">
        <v>1587</v>
      </c>
      <c r="K2029" s="125" t="s">
        <v>172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6" t="s">
        <v>528</v>
      </c>
      <c r="C2081" s="125" t="s">
        <v>529</v>
      </c>
      <c r="D2081" s="125" t="s">
        <v>530</v>
      </c>
      <c r="E2081" s="125" t="s">
        <v>1491</v>
      </c>
      <c r="F2081" s="125" t="s">
        <v>1583</v>
      </c>
      <c r="G2081" s="125" t="s">
        <v>1584</v>
      </c>
      <c r="H2081" s="125" t="s">
        <v>1585</v>
      </c>
      <c r="I2081" s="125" t="s">
        <v>1586</v>
      </c>
      <c r="J2081" s="125" t="s">
        <v>1587</v>
      </c>
      <c r="K2081" s="125" t="s">
        <v>172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6" t="s">
        <v>528</v>
      </c>
      <c r="C2133" s="125" t="s">
        <v>529</v>
      </c>
      <c r="D2133" s="125" t="s">
        <v>530</v>
      </c>
      <c r="E2133" s="125" t="s">
        <v>1491</v>
      </c>
      <c r="F2133" s="125" t="s">
        <v>1583</v>
      </c>
      <c r="G2133" s="125" t="s">
        <v>1584</v>
      </c>
      <c r="H2133" s="125" t="s">
        <v>1585</v>
      </c>
      <c r="I2133" s="125" t="s">
        <v>1586</v>
      </c>
      <c r="J2133" s="125" t="s">
        <v>1587</v>
      </c>
      <c r="K2133" s="125" t="s">
        <v>172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6" t="s">
        <v>528</v>
      </c>
      <c r="C2185" s="125" t="s">
        <v>529</v>
      </c>
      <c r="D2185" s="125" t="s">
        <v>530</v>
      </c>
      <c r="E2185" s="125" t="s">
        <v>1491</v>
      </c>
      <c r="F2185" s="125" t="s">
        <v>1583</v>
      </c>
      <c r="G2185" s="125" t="s">
        <v>1584</v>
      </c>
      <c r="H2185" s="125" t="s">
        <v>1585</v>
      </c>
      <c r="I2185" s="125" t="s">
        <v>1586</v>
      </c>
      <c r="J2185" s="125" t="s">
        <v>1587</v>
      </c>
      <c r="K2185" s="125" t="s">
        <v>172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6" t="s">
        <v>528</v>
      </c>
      <c r="C2237" s="125" t="s">
        <v>529</v>
      </c>
      <c r="D2237" s="125" t="s">
        <v>530</v>
      </c>
      <c r="E2237" s="125" t="s">
        <v>1491</v>
      </c>
      <c r="F2237" s="125" t="s">
        <v>1583</v>
      </c>
      <c r="G2237" s="125" t="s">
        <v>1584</v>
      </c>
      <c r="H2237" s="125" t="s">
        <v>1585</v>
      </c>
      <c r="I2237" s="125" t="s">
        <v>1586</v>
      </c>
      <c r="J2237" s="125" t="s">
        <v>1587</v>
      </c>
      <c r="K2237" s="125" t="s">
        <v>172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6" t="s">
        <v>528</v>
      </c>
      <c r="C2289" s="125" t="s">
        <v>529</v>
      </c>
      <c r="D2289" s="125" t="s">
        <v>530</v>
      </c>
      <c r="E2289" s="125" t="s">
        <v>1491</v>
      </c>
      <c r="F2289" s="125" t="s">
        <v>1583</v>
      </c>
      <c r="G2289" s="125" t="s">
        <v>1584</v>
      </c>
      <c r="H2289" s="125" t="s">
        <v>1585</v>
      </c>
      <c r="I2289" s="125" t="s">
        <v>1586</v>
      </c>
      <c r="J2289" s="125" t="s">
        <v>1587</v>
      </c>
      <c r="K2289" s="125" t="s">
        <v>172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6" t="s">
        <v>528</v>
      </c>
      <c r="C2341" s="125" t="s">
        <v>529</v>
      </c>
      <c r="D2341" s="125" t="s">
        <v>530</v>
      </c>
      <c r="E2341" s="125" t="s">
        <v>1491</v>
      </c>
      <c r="F2341" s="125" t="s">
        <v>1583</v>
      </c>
      <c r="G2341" s="125" t="s">
        <v>1584</v>
      </c>
      <c r="H2341" s="125" t="s">
        <v>1585</v>
      </c>
      <c r="I2341" s="125" t="s">
        <v>1586</v>
      </c>
      <c r="J2341" s="125" t="s">
        <v>1587</v>
      </c>
      <c r="K2341" s="125" t="s">
        <v>172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6" t="s">
        <v>528</v>
      </c>
      <c r="C2393" s="125" t="s">
        <v>529</v>
      </c>
      <c r="D2393" s="125" t="s">
        <v>530</v>
      </c>
      <c r="E2393" s="125" t="s">
        <v>1491</v>
      </c>
      <c r="F2393" s="125" t="s">
        <v>1583</v>
      </c>
      <c r="G2393" s="125" t="s">
        <v>1584</v>
      </c>
      <c r="H2393" s="125" t="s">
        <v>1585</v>
      </c>
      <c r="I2393" s="125" t="s">
        <v>1586</v>
      </c>
      <c r="J2393" s="125" t="s">
        <v>1587</v>
      </c>
      <c r="K2393" s="125" t="s">
        <v>172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6" t="s">
        <v>528</v>
      </c>
      <c r="C2445" s="125" t="s">
        <v>529</v>
      </c>
      <c r="D2445" s="125" t="s">
        <v>530</v>
      </c>
      <c r="E2445" s="125" t="s">
        <v>1491</v>
      </c>
      <c r="F2445" s="125" t="s">
        <v>1583</v>
      </c>
      <c r="G2445" s="125" t="s">
        <v>1584</v>
      </c>
      <c r="H2445" s="125" t="s">
        <v>1585</v>
      </c>
      <c r="I2445" s="125" t="s">
        <v>1586</v>
      </c>
      <c r="J2445" s="125" t="s">
        <v>1587</v>
      </c>
      <c r="K2445" s="125" t="s">
        <v>172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6" t="s">
        <v>528</v>
      </c>
      <c r="C2497" s="125" t="s">
        <v>529</v>
      </c>
      <c r="D2497" s="125" t="s">
        <v>530</v>
      </c>
      <c r="E2497" s="125" t="s">
        <v>1491</v>
      </c>
      <c r="F2497" s="125" t="s">
        <v>1583</v>
      </c>
      <c r="G2497" s="125" t="s">
        <v>1584</v>
      </c>
      <c r="H2497" s="125" t="s">
        <v>1585</v>
      </c>
      <c r="I2497" s="125" t="s">
        <v>1586</v>
      </c>
      <c r="J2497" s="125" t="s">
        <v>1587</v>
      </c>
      <c r="K2497" s="125" t="s">
        <v>172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6" t="s">
        <v>528</v>
      </c>
      <c r="C2549" s="125" t="s">
        <v>529</v>
      </c>
      <c r="D2549" s="125" t="s">
        <v>530</v>
      </c>
      <c r="E2549" s="125" t="s">
        <v>1491</v>
      </c>
      <c r="F2549" s="125" t="s">
        <v>1583</v>
      </c>
      <c r="G2549" s="125" t="s">
        <v>1584</v>
      </c>
      <c r="H2549" s="125" t="s">
        <v>1585</v>
      </c>
      <c r="I2549" s="125" t="s">
        <v>1586</v>
      </c>
      <c r="J2549" s="125" t="s">
        <v>1587</v>
      </c>
      <c r="K2549" s="125" t="s">
        <v>172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6" t="s">
        <v>528</v>
      </c>
      <c r="C2601" s="125" t="s">
        <v>529</v>
      </c>
      <c r="D2601" s="125" t="s">
        <v>530</v>
      </c>
      <c r="E2601" s="125" t="s">
        <v>1491</v>
      </c>
      <c r="F2601" s="125" t="s">
        <v>1583</v>
      </c>
      <c r="G2601" s="125" t="s">
        <v>1584</v>
      </c>
      <c r="H2601" s="125" t="s">
        <v>1585</v>
      </c>
      <c r="I2601" s="125" t="s">
        <v>1586</v>
      </c>
      <c r="J2601" s="125" t="s">
        <v>1587</v>
      </c>
      <c r="K2601" s="125" t="s">
        <v>172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6" t="s">
        <v>528</v>
      </c>
      <c r="C2653" s="125" t="s">
        <v>529</v>
      </c>
      <c r="D2653" s="125" t="s">
        <v>530</v>
      </c>
      <c r="E2653" s="125" t="s">
        <v>1491</v>
      </c>
      <c r="F2653" s="125" t="s">
        <v>1583</v>
      </c>
      <c r="G2653" s="125" t="s">
        <v>1584</v>
      </c>
      <c r="H2653" s="125" t="s">
        <v>1585</v>
      </c>
      <c r="I2653" s="125" t="s">
        <v>1586</v>
      </c>
      <c r="J2653" s="125" t="s">
        <v>1587</v>
      </c>
      <c r="K2653" s="125" t="s">
        <v>172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6" t="s">
        <v>528</v>
      </c>
      <c r="C2705" s="125" t="s">
        <v>529</v>
      </c>
      <c r="D2705" s="125" t="s">
        <v>530</v>
      </c>
      <c r="E2705" s="125" t="s">
        <v>1491</v>
      </c>
      <c r="F2705" s="125" t="s">
        <v>1583</v>
      </c>
      <c r="G2705" s="125" t="s">
        <v>1584</v>
      </c>
      <c r="H2705" s="125" t="s">
        <v>1585</v>
      </c>
      <c r="I2705" s="125" t="s">
        <v>1586</v>
      </c>
      <c r="J2705" s="125" t="s">
        <v>1587</v>
      </c>
      <c r="K2705" s="125" t="s">
        <v>172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6" t="s">
        <v>528</v>
      </c>
      <c r="C2757" s="125" t="s">
        <v>529</v>
      </c>
      <c r="D2757" s="125" t="s">
        <v>530</v>
      </c>
      <c r="E2757" s="125" t="s">
        <v>1491</v>
      </c>
      <c r="F2757" s="125" t="s">
        <v>1583</v>
      </c>
      <c r="G2757" s="125" t="s">
        <v>1584</v>
      </c>
      <c r="H2757" s="125" t="s">
        <v>1585</v>
      </c>
      <c r="I2757" s="125" t="s">
        <v>1586</v>
      </c>
      <c r="J2757" s="125" t="s">
        <v>1587</v>
      </c>
      <c r="K2757" s="125" t="s">
        <v>172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6" t="s">
        <v>528</v>
      </c>
      <c r="C2809" s="125" t="s">
        <v>529</v>
      </c>
      <c r="D2809" s="125" t="s">
        <v>530</v>
      </c>
      <c r="E2809" s="125" t="s">
        <v>1491</v>
      </c>
      <c r="F2809" s="125" t="s">
        <v>1583</v>
      </c>
      <c r="G2809" s="125" t="s">
        <v>1584</v>
      </c>
      <c r="H2809" s="125" t="s">
        <v>1585</v>
      </c>
      <c r="I2809" s="125" t="s">
        <v>1586</v>
      </c>
      <c r="J2809" s="125" t="s">
        <v>1587</v>
      </c>
      <c r="K2809" s="125" t="s">
        <v>172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6" t="s">
        <v>528</v>
      </c>
      <c r="C2861" s="125" t="s">
        <v>529</v>
      </c>
      <c r="D2861" s="125" t="s">
        <v>530</v>
      </c>
      <c r="E2861" s="125" t="s">
        <v>1491</v>
      </c>
      <c r="F2861" s="125" t="s">
        <v>1583</v>
      </c>
      <c r="G2861" s="125" t="s">
        <v>1584</v>
      </c>
      <c r="H2861" s="125" t="s">
        <v>1585</v>
      </c>
      <c r="I2861" s="125" t="s">
        <v>1586</v>
      </c>
      <c r="J2861" s="125" t="s">
        <v>1587</v>
      </c>
      <c r="K2861" s="125" t="s">
        <v>172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6" t="s">
        <v>528</v>
      </c>
      <c r="C2913" s="125" t="s">
        <v>529</v>
      </c>
      <c r="D2913" s="125" t="s">
        <v>530</v>
      </c>
      <c r="E2913" s="125" t="s">
        <v>1491</v>
      </c>
      <c r="F2913" s="125" t="s">
        <v>1583</v>
      </c>
      <c r="G2913" s="125" t="s">
        <v>1584</v>
      </c>
      <c r="H2913" s="125" t="s">
        <v>1585</v>
      </c>
      <c r="I2913" s="125" t="s">
        <v>1586</v>
      </c>
      <c r="J2913" s="125" t="s">
        <v>1587</v>
      </c>
      <c r="K2913" s="125" t="s">
        <v>172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6" t="s">
        <v>528</v>
      </c>
      <c r="C2965" s="125" t="s">
        <v>529</v>
      </c>
      <c r="D2965" s="125" t="s">
        <v>530</v>
      </c>
      <c r="E2965" s="125" t="s">
        <v>1491</v>
      </c>
      <c r="F2965" s="125" t="s">
        <v>1583</v>
      </c>
      <c r="G2965" s="125" t="s">
        <v>1584</v>
      </c>
      <c r="H2965" s="125" t="s">
        <v>1585</v>
      </c>
      <c r="I2965" s="125" t="s">
        <v>1586</v>
      </c>
      <c r="J2965" s="125" t="s">
        <v>1587</v>
      </c>
      <c r="K2965" s="125" t="s">
        <v>172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6" t="s">
        <v>528</v>
      </c>
      <c r="C3017" s="125" t="s">
        <v>529</v>
      </c>
      <c r="D3017" s="125" t="s">
        <v>530</v>
      </c>
      <c r="E3017" s="125" t="s">
        <v>1491</v>
      </c>
      <c r="F3017" s="125" t="s">
        <v>1583</v>
      </c>
      <c r="G3017" s="125" t="s">
        <v>1584</v>
      </c>
      <c r="H3017" s="125" t="s">
        <v>1585</v>
      </c>
      <c r="I3017" s="125" t="s">
        <v>1586</v>
      </c>
      <c r="J3017" s="125" t="s">
        <v>1587</v>
      </c>
      <c r="K3017" s="125" t="s">
        <v>172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6" t="s">
        <v>528</v>
      </c>
      <c r="C3069" s="125" t="s">
        <v>529</v>
      </c>
      <c r="D3069" s="125" t="s">
        <v>530</v>
      </c>
      <c r="E3069" s="125" t="s">
        <v>1491</v>
      </c>
      <c r="F3069" s="125" t="s">
        <v>1583</v>
      </c>
      <c r="G3069" s="125" t="s">
        <v>1584</v>
      </c>
      <c r="H3069" s="125" t="s">
        <v>1585</v>
      </c>
      <c r="I3069" s="125" t="s">
        <v>1586</v>
      </c>
      <c r="J3069" s="125" t="s">
        <v>1587</v>
      </c>
      <c r="K3069" s="125" t="s">
        <v>172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5" t="s">
        <v>0</v>
      </c>
      <c r="B3121" s="146" t="s">
        <v>528</v>
      </c>
      <c r="C3121" s="125" t="s">
        <v>529</v>
      </c>
      <c r="D3121" s="125" t="s">
        <v>530</v>
      </c>
      <c r="E3121" s="125" t="s">
        <v>1491</v>
      </c>
      <c r="F3121" s="125" t="s">
        <v>1583</v>
      </c>
      <c r="G3121" s="125" t="s">
        <v>1584</v>
      </c>
      <c r="H3121" s="125" t="s">
        <v>1585</v>
      </c>
      <c r="I3121" s="125" t="s">
        <v>1586</v>
      </c>
      <c r="J3121" s="125" t="s">
        <v>1587</v>
      </c>
      <c r="K3121" s="125" t="s">
        <v>172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5" t="s">
        <v>0</v>
      </c>
      <c r="B3173" s="146" t="s">
        <v>528</v>
      </c>
      <c r="C3173" s="125" t="s">
        <v>529</v>
      </c>
      <c r="D3173" s="125" t="s">
        <v>530</v>
      </c>
      <c r="E3173" s="125" t="s">
        <v>1491</v>
      </c>
      <c r="F3173" s="125" t="s">
        <v>1583</v>
      </c>
      <c r="G3173" s="125" t="s">
        <v>1584</v>
      </c>
      <c r="H3173" s="125" t="s">
        <v>1585</v>
      </c>
      <c r="I3173" s="125" t="s">
        <v>1586</v>
      </c>
      <c r="J3173" s="125" t="s">
        <v>1587</v>
      </c>
      <c r="K3173" s="125" t="s">
        <v>172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5" t="s">
        <v>0</v>
      </c>
      <c r="B3225" s="146" t="s">
        <v>528</v>
      </c>
      <c r="C3225" s="125" t="s">
        <v>529</v>
      </c>
      <c r="D3225" s="125" t="s">
        <v>530</v>
      </c>
      <c r="E3225" s="125" t="s">
        <v>1491</v>
      </c>
      <c r="F3225" s="125" t="s">
        <v>1583</v>
      </c>
      <c r="G3225" s="125" t="s">
        <v>1584</v>
      </c>
      <c r="H3225" s="125" t="s">
        <v>1585</v>
      </c>
      <c r="I3225" s="125" t="s">
        <v>1586</v>
      </c>
      <c r="J3225" s="125" t="s">
        <v>1587</v>
      </c>
      <c r="K3225" s="125" t="s">
        <v>172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5" t="s">
        <v>0</v>
      </c>
      <c r="B3277" s="146" t="s">
        <v>528</v>
      </c>
      <c r="C3277" s="125" t="s">
        <v>529</v>
      </c>
      <c r="D3277" s="125" t="s">
        <v>530</v>
      </c>
      <c r="E3277" s="125" t="s">
        <v>1491</v>
      </c>
      <c r="F3277" s="125" t="s">
        <v>1583</v>
      </c>
      <c r="G3277" s="125" t="s">
        <v>1584</v>
      </c>
      <c r="H3277" s="125" t="s">
        <v>1585</v>
      </c>
      <c r="I3277" s="125" t="s">
        <v>1586</v>
      </c>
      <c r="J3277" s="125" t="s">
        <v>1587</v>
      </c>
      <c r="K3277" s="125" t="s">
        <v>172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5" t="s">
        <v>0</v>
      </c>
      <c r="B3329" s="146" t="s">
        <v>528</v>
      </c>
      <c r="C3329" s="125" t="s">
        <v>529</v>
      </c>
      <c r="D3329" s="125" t="s">
        <v>530</v>
      </c>
      <c r="E3329" s="125" t="s">
        <v>1491</v>
      </c>
      <c r="F3329" s="125" t="s">
        <v>1583</v>
      </c>
      <c r="G3329" s="125" t="s">
        <v>1584</v>
      </c>
      <c r="H3329" s="125" t="s">
        <v>1585</v>
      </c>
      <c r="I3329" s="125" t="s">
        <v>1586</v>
      </c>
      <c r="J3329" s="125" t="s">
        <v>1587</v>
      </c>
      <c r="K3329" s="125" t="s">
        <v>172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5" t="s">
        <v>0</v>
      </c>
      <c r="B3381" s="146" t="s">
        <v>528</v>
      </c>
      <c r="C3381" s="125" t="s">
        <v>529</v>
      </c>
      <c r="D3381" s="125" t="s">
        <v>530</v>
      </c>
      <c r="E3381" s="125" t="s">
        <v>1491</v>
      </c>
      <c r="F3381" s="125" t="s">
        <v>1583</v>
      </c>
      <c r="G3381" s="125" t="s">
        <v>1584</v>
      </c>
      <c r="H3381" s="125" t="s">
        <v>1585</v>
      </c>
      <c r="I3381" s="125" t="s">
        <v>1586</v>
      </c>
      <c r="J3381" s="125" t="s">
        <v>1587</v>
      </c>
      <c r="K3381" s="125" t="s">
        <v>172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5" t="s">
        <v>0</v>
      </c>
      <c r="B3433" s="146" t="s">
        <v>528</v>
      </c>
      <c r="C3433" s="125" t="s">
        <v>529</v>
      </c>
      <c r="D3433" s="125" t="s">
        <v>530</v>
      </c>
      <c r="E3433" s="125" t="s">
        <v>1491</v>
      </c>
      <c r="F3433" s="125" t="s">
        <v>1583</v>
      </c>
      <c r="G3433" s="125" t="s">
        <v>1584</v>
      </c>
      <c r="H3433" s="125" t="s">
        <v>1585</v>
      </c>
      <c r="I3433" s="125" t="s">
        <v>1586</v>
      </c>
      <c r="J3433" s="125" t="s">
        <v>1587</v>
      </c>
      <c r="K3433" s="125" t="s">
        <v>172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5" t="s">
        <v>0</v>
      </c>
      <c r="B3485" s="146" t="s">
        <v>528</v>
      </c>
      <c r="C3485" s="125" t="s">
        <v>529</v>
      </c>
      <c r="D3485" s="125" t="s">
        <v>530</v>
      </c>
      <c r="E3485" s="125" t="s">
        <v>1491</v>
      </c>
      <c r="F3485" s="125" t="s">
        <v>1583</v>
      </c>
      <c r="G3485" s="125" t="s">
        <v>1584</v>
      </c>
      <c r="H3485" s="125" t="s">
        <v>1585</v>
      </c>
      <c r="I3485" s="125" t="s">
        <v>1586</v>
      </c>
      <c r="J3485" s="125" t="s">
        <v>1587</v>
      </c>
      <c r="K3485" s="125" t="s">
        <v>172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5" t="s">
        <v>0</v>
      </c>
      <c r="B3537" s="146" t="s">
        <v>528</v>
      </c>
      <c r="C3537" s="125" t="s">
        <v>529</v>
      </c>
      <c r="D3537" s="125" t="s">
        <v>530</v>
      </c>
      <c r="E3537" s="125" t="s">
        <v>1491</v>
      </c>
      <c r="F3537" s="125" t="s">
        <v>1583</v>
      </c>
      <c r="G3537" s="125" t="s">
        <v>1584</v>
      </c>
      <c r="H3537" s="125" t="s">
        <v>1585</v>
      </c>
      <c r="I3537" s="125" t="s">
        <v>1586</v>
      </c>
      <c r="J3537" s="125" t="s">
        <v>1587</v>
      </c>
      <c r="K3537" s="125" t="s">
        <v>172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5" t="s">
        <v>0</v>
      </c>
      <c r="B3589" s="146" t="s">
        <v>528</v>
      </c>
      <c r="C3589" s="125" t="s">
        <v>529</v>
      </c>
      <c r="D3589" s="125" t="s">
        <v>530</v>
      </c>
      <c r="E3589" s="125" t="s">
        <v>1491</v>
      </c>
      <c r="F3589" s="125" t="s">
        <v>1583</v>
      </c>
      <c r="G3589" s="125" t="s">
        <v>1584</v>
      </c>
      <c r="H3589" s="125" t="s">
        <v>1585</v>
      </c>
      <c r="I3589" s="125" t="s">
        <v>1586</v>
      </c>
      <c r="J3589" s="125" t="s">
        <v>1587</v>
      </c>
      <c r="K3589" s="125" t="s">
        <v>172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5" t="s">
        <v>0</v>
      </c>
      <c r="B3641" s="146" t="s">
        <v>528</v>
      </c>
      <c r="C3641" s="125" t="s">
        <v>529</v>
      </c>
      <c r="D3641" s="125" t="s">
        <v>530</v>
      </c>
      <c r="E3641" s="125" t="s">
        <v>1491</v>
      </c>
      <c r="F3641" s="125" t="s">
        <v>1583</v>
      </c>
      <c r="G3641" s="125" t="s">
        <v>1584</v>
      </c>
      <c r="H3641" s="125" t="s">
        <v>1585</v>
      </c>
      <c r="I3641" s="125" t="s">
        <v>1586</v>
      </c>
      <c r="J3641" s="125" t="s">
        <v>1587</v>
      </c>
      <c r="K3641" s="125" t="s">
        <v>172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5" t="s">
        <v>0</v>
      </c>
      <c r="B3693" s="146" t="s">
        <v>528</v>
      </c>
      <c r="C3693" s="125" t="s">
        <v>529</v>
      </c>
      <c r="D3693" s="125" t="s">
        <v>530</v>
      </c>
      <c r="E3693" s="125" t="s">
        <v>1491</v>
      </c>
      <c r="F3693" s="125" t="s">
        <v>1583</v>
      </c>
      <c r="G3693" s="125" t="s">
        <v>1584</v>
      </c>
      <c r="H3693" s="125" t="s">
        <v>1585</v>
      </c>
      <c r="I3693" s="125" t="s">
        <v>1586</v>
      </c>
      <c r="J3693" s="125" t="s">
        <v>1587</v>
      </c>
      <c r="K3693" s="125" t="s">
        <v>172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5" t="s">
        <v>0</v>
      </c>
      <c r="B3745" s="146" t="s">
        <v>528</v>
      </c>
      <c r="C3745" s="125" t="s">
        <v>529</v>
      </c>
      <c r="D3745" s="125" t="s">
        <v>530</v>
      </c>
      <c r="E3745" s="125" t="s">
        <v>1491</v>
      </c>
      <c r="F3745" s="125" t="s">
        <v>1583</v>
      </c>
      <c r="G3745" s="125" t="s">
        <v>1584</v>
      </c>
      <c r="H3745" s="125" t="s">
        <v>1585</v>
      </c>
      <c r="I3745" s="125" t="s">
        <v>1586</v>
      </c>
      <c r="J3745" s="125" t="s">
        <v>1587</v>
      </c>
      <c r="K3745" s="125" t="s">
        <v>172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5" t="s">
        <v>0</v>
      </c>
      <c r="B3797" s="146" t="s">
        <v>528</v>
      </c>
      <c r="C3797" s="125" t="s">
        <v>529</v>
      </c>
      <c r="D3797" s="125" t="s">
        <v>530</v>
      </c>
      <c r="E3797" s="125" t="s">
        <v>1491</v>
      </c>
      <c r="F3797" s="125" t="s">
        <v>1583</v>
      </c>
      <c r="G3797" s="125" t="s">
        <v>1584</v>
      </c>
      <c r="H3797" s="125" t="s">
        <v>1585</v>
      </c>
      <c r="I3797" s="125" t="s">
        <v>1586</v>
      </c>
      <c r="J3797" s="125" t="s">
        <v>1587</v>
      </c>
      <c r="K3797" s="125" t="s">
        <v>172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5" t="s">
        <v>0</v>
      </c>
      <c r="B3849" s="146" t="s">
        <v>528</v>
      </c>
      <c r="C3849" s="125" t="s">
        <v>529</v>
      </c>
      <c r="D3849" s="125" t="s">
        <v>530</v>
      </c>
      <c r="E3849" s="125" t="s">
        <v>1491</v>
      </c>
      <c r="F3849" s="125" t="s">
        <v>1583</v>
      </c>
      <c r="G3849" s="125" t="s">
        <v>1584</v>
      </c>
      <c r="H3849" s="125" t="s">
        <v>1585</v>
      </c>
      <c r="I3849" s="125" t="s">
        <v>1586</v>
      </c>
      <c r="J3849" s="125" t="s">
        <v>1587</v>
      </c>
      <c r="K3849" s="125" t="s">
        <v>172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5" t="s">
        <v>0</v>
      </c>
      <c r="B3901" s="146" t="s">
        <v>528</v>
      </c>
      <c r="C3901" s="125" t="s">
        <v>529</v>
      </c>
      <c r="D3901" s="125" t="s">
        <v>530</v>
      </c>
      <c r="E3901" s="125" t="s">
        <v>1491</v>
      </c>
      <c r="F3901" s="125" t="s">
        <v>1583</v>
      </c>
      <c r="G3901" s="125" t="s">
        <v>1584</v>
      </c>
      <c r="H3901" s="125" t="s">
        <v>1585</v>
      </c>
      <c r="I3901" s="125" t="s">
        <v>1586</v>
      </c>
      <c r="J3901" s="125" t="s">
        <v>1587</v>
      </c>
      <c r="K3901" s="125" t="s">
        <v>172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5" t="s">
        <v>0</v>
      </c>
      <c r="B3953" s="146" t="s">
        <v>528</v>
      </c>
      <c r="C3953" s="125" t="s">
        <v>529</v>
      </c>
      <c r="D3953" s="125" t="s">
        <v>530</v>
      </c>
      <c r="E3953" s="125" t="s">
        <v>1491</v>
      </c>
      <c r="F3953" s="125" t="s">
        <v>1583</v>
      </c>
      <c r="G3953" s="125" t="s">
        <v>1584</v>
      </c>
      <c r="H3953" s="125" t="s">
        <v>1585</v>
      </c>
      <c r="I3953" s="125" t="s">
        <v>1586</v>
      </c>
      <c r="J3953" s="125" t="s">
        <v>1587</v>
      </c>
      <c r="K3953" s="125" t="s">
        <v>172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5" t="s">
        <v>0</v>
      </c>
      <c r="B4005" s="146" t="s">
        <v>528</v>
      </c>
      <c r="C4005" s="125" t="s">
        <v>529</v>
      </c>
      <c r="D4005" s="125" t="s">
        <v>530</v>
      </c>
      <c r="E4005" s="125" t="s">
        <v>1491</v>
      </c>
      <c r="F4005" s="125" t="s">
        <v>1583</v>
      </c>
      <c r="G4005" s="125" t="s">
        <v>1584</v>
      </c>
      <c r="H4005" s="125" t="s">
        <v>1585</v>
      </c>
      <c r="I4005" s="125" t="s">
        <v>1586</v>
      </c>
      <c r="J4005" s="125" t="s">
        <v>1587</v>
      </c>
      <c r="K4005" s="125" t="s">
        <v>172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5" t="s">
        <v>0</v>
      </c>
      <c r="B4057" s="146" t="s">
        <v>528</v>
      </c>
      <c r="C4057" s="125" t="s">
        <v>529</v>
      </c>
      <c r="D4057" s="125" t="s">
        <v>530</v>
      </c>
      <c r="E4057" s="125" t="s">
        <v>1491</v>
      </c>
      <c r="F4057" s="125" t="s">
        <v>1583</v>
      </c>
      <c r="G4057" s="125" t="s">
        <v>1584</v>
      </c>
      <c r="H4057" s="125" t="s">
        <v>1585</v>
      </c>
      <c r="I4057" s="125" t="s">
        <v>1586</v>
      </c>
      <c r="J4057" s="125" t="s">
        <v>1587</v>
      </c>
      <c r="K4057" s="125" t="s">
        <v>172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5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5" t="s">
        <v>0</v>
      </c>
      <c r="B4109" s="146" t="s">
        <v>528</v>
      </c>
      <c r="C4109" s="125" t="s">
        <v>529</v>
      </c>
      <c r="D4109" s="125" t="s">
        <v>530</v>
      </c>
      <c r="E4109" s="125" t="s">
        <v>1491</v>
      </c>
      <c r="F4109" s="125" t="s">
        <v>1583</v>
      </c>
      <c r="G4109" s="125" t="s">
        <v>1584</v>
      </c>
      <c r="H4109" s="125" t="s">
        <v>1585</v>
      </c>
      <c r="I4109" s="125" t="s">
        <v>1586</v>
      </c>
      <c r="J4109" s="125" t="s">
        <v>1587</v>
      </c>
      <c r="K4109" s="125" t="s">
        <v>172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5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5" t="s">
        <v>0</v>
      </c>
      <c r="B4161" s="146" t="s">
        <v>528</v>
      </c>
      <c r="C4161" s="125" t="s">
        <v>529</v>
      </c>
      <c r="D4161" s="125" t="s">
        <v>530</v>
      </c>
      <c r="E4161" s="125" t="s">
        <v>1491</v>
      </c>
      <c r="F4161" s="125" t="s">
        <v>1583</v>
      </c>
      <c r="G4161" s="125" t="s">
        <v>1584</v>
      </c>
      <c r="H4161" s="125" t="s">
        <v>1585</v>
      </c>
      <c r="I4161" s="125" t="s">
        <v>1586</v>
      </c>
      <c r="J4161" s="125" t="s">
        <v>1587</v>
      </c>
      <c r="K4161" s="125" t="s">
        <v>172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5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5" t="s">
        <v>0</v>
      </c>
      <c r="B4213" s="146" t="s">
        <v>528</v>
      </c>
      <c r="C4213" s="125" t="s">
        <v>529</v>
      </c>
      <c r="D4213" s="125" t="s">
        <v>530</v>
      </c>
      <c r="E4213" s="125" t="s">
        <v>1491</v>
      </c>
      <c r="F4213" s="125" t="s">
        <v>1583</v>
      </c>
      <c r="G4213" s="125" t="s">
        <v>1584</v>
      </c>
      <c r="H4213" s="125" t="s">
        <v>1585</v>
      </c>
      <c r="I4213" s="125" t="s">
        <v>1586</v>
      </c>
      <c r="J4213" s="125" t="s">
        <v>1587</v>
      </c>
      <c r="K4213" s="125" t="s">
        <v>172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5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5" t="s">
        <v>0</v>
      </c>
      <c r="B4265" s="146" t="s">
        <v>528</v>
      </c>
      <c r="C4265" s="125" t="s">
        <v>529</v>
      </c>
      <c r="D4265" s="125" t="s">
        <v>530</v>
      </c>
      <c r="E4265" s="125" t="s">
        <v>1491</v>
      </c>
      <c r="F4265" s="125" t="s">
        <v>1583</v>
      </c>
      <c r="G4265" s="125" t="s">
        <v>1584</v>
      </c>
      <c r="H4265" s="125" t="s">
        <v>1585</v>
      </c>
      <c r="I4265" s="125" t="s">
        <v>1586</v>
      </c>
      <c r="J4265" s="125" t="s">
        <v>1587</v>
      </c>
      <c r="K4265" s="125" t="s">
        <v>172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5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5" t="s">
        <v>0</v>
      </c>
      <c r="B4317" s="146" t="s">
        <v>528</v>
      </c>
      <c r="C4317" s="125" t="s">
        <v>529</v>
      </c>
      <c r="D4317" s="125" t="s">
        <v>530</v>
      </c>
      <c r="E4317" s="125" t="s">
        <v>1491</v>
      </c>
      <c r="F4317" s="125" t="s">
        <v>1583</v>
      </c>
      <c r="G4317" s="125" t="s">
        <v>1584</v>
      </c>
      <c r="H4317" s="125" t="s">
        <v>1585</v>
      </c>
      <c r="I4317" s="125" t="s">
        <v>1586</v>
      </c>
      <c r="J4317" s="125" t="s">
        <v>1587</v>
      </c>
      <c r="K4317" s="125" t="s">
        <v>172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5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5" t="s">
        <v>0</v>
      </c>
      <c r="B4369" s="146" t="s">
        <v>528</v>
      </c>
      <c r="C4369" s="125" t="s">
        <v>529</v>
      </c>
      <c r="D4369" s="125" t="s">
        <v>530</v>
      </c>
      <c r="E4369" s="125" t="s">
        <v>1491</v>
      </c>
      <c r="F4369" s="125" t="s">
        <v>1583</v>
      </c>
      <c r="G4369" s="125" t="s">
        <v>1584</v>
      </c>
      <c r="H4369" s="125" t="s">
        <v>1585</v>
      </c>
      <c r="I4369" s="125" t="s">
        <v>1586</v>
      </c>
      <c r="J4369" s="125" t="s">
        <v>1587</v>
      </c>
      <c r="K4369" s="125" t="s">
        <v>172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5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5" t="s">
        <v>0</v>
      </c>
      <c r="B4421" s="146" t="s">
        <v>528</v>
      </c>
      <c r="C4421" s="125" t="s">
        <v>529</v>
      </c>
      <c r="D4421" s="125" t="s">
        <v>530</v>
      </c>
      <c r="E4421" s="125" t="s">
        <v>1491</v>
      </c>
      <c r="F4421" s="125" t="s">
        <v>1583</v>
      </c>
      <c r="G4421" s="125" t="s">
        <v>1584</v>
      </c>
      <c r="H4421" s="125" t="s">
        <v>1585</v>
      </c>
      <c r="I4421" s="125" t="s">
        <v>1586</v>
      </c>
      <c r="J4421" s="125" t="s">
        <v>1587</v>
      </c>
      <c r="K4421" s="125" t="s">
        <v>172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5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5" t="s">
        <v>0</v>
      </c>
      <c r="B4473" s="146" t="s">
        <v>528</v>
      </c>
      <c r="C4473" s="125" t="s">
        <v>529</v>
      </c>
      <c r="D4473" s="125" t="s">
        <v>530</v>
      </c>
      <c r="E4473" s="125" t="s">
        <v>1491</v>
      </c>
      <c r="F4473" s="125" t="s">
        <v>1583</v>
      </c>
      <c r="G4473" s="125" t="s">
        <v>1584</v>
      </c>
      <c r="H4473" s="125" t="s">
        <v>1585</v>
      </c>
      <c r="I4473" s="125" t="s">
        <v>1586</v>
      </c>
      <c r="J4473" s="125" t="s">
        <v>1587</v>
      </c>
      <c r="K4473" s="125" t="s">
        <v>172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5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5" t="s">
        <v>0</v>
      </c>
      <c r="B4525" s="146" t="s">
        <v>528</v>
      </c>
      <c r="C4525" s="125" t="s">
        <v>529</v>
      </c>
      <c r="D4525" s="125" t="s">
        <v>530</v>
      </c>
      <c r="E4525" s="125" t="s">
        <v>1491</v>
      </c>
      <c r="F4525" s="125" t="s">
        <v>1583</v>
      </c>
      <c r="G4525" s="125" t="s">
        <v>1584</v>
      </c>
      <c r="H4525" s="125" t="s">
        <v>1585</v>
      </c>
      <c r="I4525" s="125" t="s">
        <v>1586</v>
      </c>
      <c r="J4525" s="125" t="s">
        <v>1587</v>
      </c>
      <c r="K4525" s="125" t="s">
        <v>172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5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5" t="s">
        <v>0</v>
      </c>
      <c r="B4577" s="146" t="s">
        <v>528</v>
      </c>
      <c r="C4577" s="125" t="s">
        <v>529</v>
      </c>
      <c r="D4577" s="125" t="s">
        <v>530</v>
      </c>
      <c r="E4577" s="125" t="s">
        <v>1491</v>
      </c>
      <c r="F4577" s="125" t="s">
        <v>1583</v>
      </c>
      <c r="G4577" s="125" t="s">
        <v>1584</v>
      </c>
      <c r="H4577" s="125" t="s">
        <v>1585</v>
      </c>
      <c r="I4577" s="125" t="s">
        <v>1586</v>
      </c>
      <c r="J4577" s="125" t="s">
        <v>1587</v>
      </c>
      <c r="K4577" s="125" t="s">
        <v>172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5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5" t="s">
        <v>0</v>
      </c>
      <c r="B4629" s="146" t="s">
        <v>528</v>
      </c>
      <c r="C4629" s="125" t="s">
        <v>529</v>
      </c>
      <c r="D4629" s="125" t="s">
        <v>530</v>
      </c>
      <c r="E4629" s="125" t="s">
        <v>1491</v>
      </c>
      <c r="F4629" s="125" t="s">
        <v>1583</v>
      </c>
      <c r="G4629" s="125" t="s">
        <v>1584</v>
      </c>
      <c r="H4629" s="125" t="s">
        <v>1585</v>
      </c>
      <c r="I4629" s="125" t="s">
        <v>1586</v>
      </c>
      <c r="J4629" s="125" t="s">
        <v>1587</v>
      </c>
      <c r="K4629" s="125" t="s">
        <v>172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5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5" t="s">
        <v>0</v>
      </c>
      <c r="B4681" s="146" t="s">
        <v>528</v>
      </c>
      <c r="C4681" s="125" t="s">
        <v>529</v>
      </c>
      <c r="D4681" s="125" t="s">
        <v>530</v>
      </c>
      <c r="E4681" s="125" t="s">
        <v>1491</v>
      </c>
      <c r="F4681" s="125" t="s">
        <v>1583</v>
      </c>
      <c r="G4681" s="125" t="s">
        <v>1584</v>
      </c>
      <c r="H4681" s="125" t="s">
        <v>1585</v>
      </c>
      <c r="I4681" s="125" t="s">
        <v>1586</v>
      </c>
      <c r="J4681" s="125" t="s">
        <v>1587</v>
      </c>
      <c r="K4681" s="125" t="s">
        <v>172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5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92" priority="173" operator="containsText" text="Fin. Consumo">
      <formula>NOT(ISERROR(SEARCH("Fin. Consumo",A1)))</formula>
    </cfRule>
  </conditionalFormatting>
  <conditionalFormatting sqref="A53:K102">
    <cfRule type="containsText" dxfId="91" priority="95" operator="containsText" text="Fin. Consumo">
      <formula>NOT(ISERROR(SEARCH("Fin. Consumo",A53)))</formula>
    </cfRule>
  </conditionalFormatting>
  <conditionalFormatting sqref="A105:K154">
    <cfRule type="containsText" dxfId="90" priority="94" operator="containsText" text="Fin. Consumo">
      <formula>NOT(ISERROR(SEARCH("Fin. Consumo",A105)))</formula>
    </cfRule>
  </conditionalFormatting>
  <conditionalFormatting sqref="A157:K206">
    <cfRule type="containsText" dxfId="89" priority="93" operator="containsText" text="Fin. Consumo">
      <formula>NOT(ISERROR(SEARCH("Fin. Consumo",A157)))</formula>
    </cfRule>
  </conditionalFormatting>
  <conditionalFormatting sqref="A209:K258">
    <cfRule type="containsText" dxfId="88" priority="92" operator="containsText" text="Fin. Consumo">
      <formula>NOT(ISERROR(SEARCH("Fin. Consumo",A209)))</formula>
    </cfRule>
  </conditionalFormatting>
  <conditionalFormatting sqref="A261:K310">
    <cfRule type="containsText" dxfId="87" priority="91" operator="containsText" text="Fin. Consumo">
      <formula>NOT(ISERROR(SEARCH("Fin. Consumo",A261)))</formula>
    </cfRule>
  </conditionalFormatting>
  <conditionalFormatting sqref="A313:K362">
    <cfRule type="containsText" dxfId="86" priority="90" operator="containsText" text="Fin. Consumo">
      <formula>NOT(ISERROR(SEARCH("Fin. Consumo",A313)))</formula>
    </cfRule>
  </conditionalFormatting>
  <conditionalFormatting sqref="A365:K414">
    <cfRule type="containsText" dxfId="85" priority="89" operator="containsText" text="Fin. Consumo">
      <formula>NOT(ISERROR(SEARCH("Fin. Consumo",A365)))</formula>
    </cfRule>
  </conditionalFormatting>
  <conditionalFormatting sqref="A417:K466">
    <cfRule type="containsText" dxfId="84" priority="88" operator="containsText" text="Fin. Consumo">
      <formula>NOT(ISERROR(SEARCH("Fin. Consumo",A417)))</formula>
    </cfRule>
  </conditionalFormatting>
  <conditionalFormatting sqref="A469:K518">
    <cfRule type="containsText" dxfId="83" priority="87" operator="containsText" text="Fin. Consumo">
      <formula>NOT(ISERROR(SEARCH("Fin. Consumo",A469)))</formula>
    </cfRule>
  </conditionalFormatting>
  <conditionalFormatting sqref="A521:K570">
    <cfRule type="containsText" dxfId="82" priority="86" operator="containsText" text="Fin. Consumo">
      <formula>NOT(ISERROR(SEARCH("Fin. Consumo",A521)))</formula>
    </cfRule>
  </conditionalFormatting>
  <conditionalFormatting sqref="A573:K622">
    <cfRule type="containsText" dxfId="81" priority="85" operator="containsText" text="Fin. Consumo">
      <formula>NOT(ISERROR(SEARCH("Fin. Consumo",A573)))</formula>
    </cfRule>
  </conditionalFormatting>
  <conditionalFormatting sqref="A625:K674">
    <cfRule type="containsText" dxfId="80" priority="84" operator="containsText" text="Fin. Consumo">
      <formula>NOT(ISERROR(SEARCH("Fin. Consumo",A625)))</formula>
    </cfRule>
  </conditionalFormatting>
  <conditionalFormatting sqref="A677:K726">
    <cfRule type="containsText" dxfId="79" priority="83" operator="containsText" text="Fin. Consumo">
      <formula>NOT(ISERROR(SEARCH("Fin. Consumo",A677)))</formula>
    </cfRule>
  </conditionalFormatting>
  <conditionalFormatting sqref="A729:K778">
    <cfRule type="containsText" dxfId="78" priority="82" operator="containsText" text="Fin. Consumo">
      <formula>NOT(ISERROR(SEARCH("Fin. Consumo",A729)))</formula>
    </cfRule>
  </conditionalFormatting>
  <conditionalFormatting sqref="A781:K830">
    <cfRule type="containsText" dxfId="77" priority="81" operator="containsText" text="Fin. Consumo">
      <formula>NOT(ISERROR(SEARCH("Fin. Consumo",A781)))</formula>
    </cfRule>
  </conditionalFormatting>
  <conditionalFormatting sqref="A833:K882">
    <cfRule type="containsText" dxfId="76" priority="80" operator="containsText" text="Fin. Consumo">
      <formula>NOT(ISERROR(SEARCH("Fin. Consumo",A833)))</formula>
    </cfRule>
  </conditionalFormatting>
  <conditionalFormatting sqref="A885:K934">
    <cfRule type="containsText" dxfId="75" priority="79" operator="containsText" text="Fin. Consumo">
      <formula>NOT(ISERROR(SEARCH("Fin. Consumo",A885)))</formula>
    </cfRule>
  </conditionalFormatting>
  <conditionalFormatting sqref="A937:K986">
    <cfRule type="containsText" dxfId="74" priority="78" operator="containsText" text="Fin. Consumo">
      <formula>NOT(ISERROR(SEARCH("Fin. Consumo",A937)))</formula>
    </cfRule>
  </conditionalFormatting>
  <conditionalFormatting sqref="A989:K1038">
    <cfRule type="containsText" dxfId="73" priority="77" operator="containsText" text="Fin. Consumo">
      <formula>NOT(ISERROR(SEARCH("Fin. Consumo",A989)))</formula>
    </cfRule>
  </conditionalFormatting>
  <conditionalFormatting sqref="A1041:K1090">
    <cfRule type="containsText" dxfId="72" priority="76" operator="containsText" text="Fin. Consumo">
      <formula>NOT(ISERROR(SEARCH("Fin. Consumo",A1041)))</formula>
    </cfRule>
  </conditionalFormatting>
  <conditionalFormatting sqref="A1093:K1142">
    <cfRule type="containsText" dxfId="71" priority="75" operator="containsText" text="Fin. Consumo">
      <formula>NOT(ISERROR(SEARCH("Fin. Consumo",A1093)))</formula>
    </cfRule>
  </conditionalFormatting>
  <conditionalFormatting sqref="A1145:K1194">
    <cfRule type="containsText" dxfId="70" priority="74" operator="containsText" text="Fin. Consumo">
      <formula>NOT(ISERROR(SEARCH("Fin. Consumo",A1145)))</formula>
    </cfRule>
  </conditionalFormatting>
  <conditionalFormatting sqref="A1197:K1246">
    <cfRule type="containsText" dxfId="69" priority="73" operator="containsText" text="Fin. Consumo">
      <formula>NOT(ISERROR(SEARCH("Fin. Consumo",A1197)))</formula>
    </cfRule>
  </conditionalFormatting>
  <conditionalFormatting sqref="A1249:K1298">
    <cfRule type="containsText" dxfId="68" priority="72" operator="containsText" text="Fin. Consumo">
      <formula>NOT(ISERROR(SEARCH("Fin. Consumo",A1249)))</formula>
    </cfRule>
  </conditionalFormatting>
  <conditionalFormatting sqref="A1301:K1350">
    <cfRule type="containsText" dxfId="67" priority="71" operator="containsText" text="Fin. Consumo">
      <formula>NOT(ISERROR(SEARCH("Fin. Consumo",A1301)))</formula>
    </cfRule>
  </conditionalFormatting>
  <conditionalFormatting sqref="A1353:K1402">
    <cfRule type="containsText" dxfId="66" priority="70" operator="containsText" text="Fin. Consumo">
      <formula>NOT(ISERROR(SEARCH("Fin. Consumo",A1353)))</formula>
    </cfRule>
  </conditionalFormatting>
  <conditionalFormatting sqref="A1405:K1454">
    <cfRule type="containsText" dxfId="65" priority="69" operator="containsText" text="Fin. Consumo">
      <formula>NOT(ISERROR(SEARCH("Fin. Consumo",A1405)))</formula>
    </cfRule>
  </conditionalFormatting>
  <conditionalFormatting sqref="A1457:K1506">
    <cfRule type="containsText" dxfId="64" priority="68" operator="containsText" text="Fin. Consumo">
      <formula>NOT(ISERROR(SEARCH("Fin. Consumo",A1457)))</formula>
    </cfRule>
  </conditionalFormatting>
  <conditionalFormatting sqref="A1509:K1558">
    <cfRule type="containsText" dxfId="63" priority="67" operator="containsText" text="Fin. Consumo">
      <formula>NOT(ISERROR(SEARCH("Fin. Consumo",A1509)))</formula>
    </cfRule>
  </conditionalFormatting>
  <conditionalFormatting sqref="A1561:K1610">
    <cfRule type="containsText" dxfId="62" priority="66" operator="containsText" text="Fin. Consumo">
      <formula>NOT(ISERROR(SEARCH("Fin. Consumo",A1561)))</formula>
    </cfRule>
  </conditionalFormatting>
  <conditionalFormatting sqref="A1613:K1662">
    <cfRule type="containsText" dxfId="61" priority="65" operator="containsText" text="Fin. Consumo">
      <formula>NOT(ISERROR(SEARCH("Fin. Consumo",A1613)))</formula>
    </cfRule>
  </conditionalFormatting>
  <conditionalFormatting sqref="A1665:K1714">
    <cfRule type="containsText" dxfId="60" priority="64" operator="containsText" text="Fin. Consumo">
      <formula>NOT(ISERROR(SEARCH("Fin. Consumo",A1665)))</formula>
    </cfRule>
  </conditionalFormatting>
  <conditionalFormatting sqref="A1717:K1766">
    <cfRule type="containsText" dxfId="59" priority="63" operator="containsText" text="Fin. Consumo">
      <formula>NOT(ISERROR(SEARCH("Fin. Consumo",A1717)))</formula>
    </cfRule>
  </conditionalFormatting>
  <conditionalFormatting sqref="A1769:K1818">
    <cfRule type="containsText" dxfId="58" priority="62" operator="containsText" text="Fin. Consumo">
      <formula>NOT(ISERROR(SEARCH("Fin. Consumo",A1769)))</formula>
    </cfRule>
  </conditionalFormatting>
  <conditionalFormatting sqref="A1821:K1870">
    <cfRule type="containsText" dxfId="57" priority="61" operator="containsText" text="Fin. Consumo">
      <formula>NOT(ISERROR(SEARCH("Fin. Consumo",A1821)))</formula>
    </cfRule>
  </conditionalFormatting>
  <conditionalFormatting sqref="A1873:K1922">
    <cfRule type="containsText" dxfId="56" priority="60" operator="containsText" text="Fin. Consumo">
      <formula>NOT(ISERROR(SEARCH("Fin. Consumo",A1873)))</formula>
    </cfRule>
  </conditionalFormatting>
  <conditionalFormatting sqref="A1925:K1974">
    <cfRule type="containsText" dxfId="55" priority="59" operator="containsText" text="Fin. Consumo">
      <formula>NOT(ISERROR(SEARCH("Fin. Consumo",A1925)))</formula>
    </cfRule>
  </conditionalFormatting>
  <conditionalFormatting sqref="A1977:K2026">
    <cfRule type="containsText" dxfId="54" priority="58" operator="containsText" text="Fin. Consumo">
      <formula>NOT(ISERROR(SEARCH("Fin. Consumo",A1977)))</formula>
    </cfRule>
  </conditionalFormatting>
  <conditionalFormatting sqref="A2029:K2078">
    <cfRule type="containsText" dxfId="53" priority="57" operator="containsText" text="Fin. Consumo">
      <formula>NOT(ISERROR(SEARCH("Fin. Consumo",A2029)))</formula>
    </cfRule>
  </conditionalFormatting>
  <conditionalFormatting sqref="A2081:K2130">
    <cfRule type="containsText" dxfId="52" priority="56" operator="containsText" text="Fin. Consumo">
      <formula>NOT(ISERROR(SEARCH("Fin. Consumo",A2081)))</formula>
    </cfRule>
  </conditionalFormatting>
  <conditionalFormatting sqref="A2133:K2182">
    <cfRule type="containsText" dxfId="51" priority="55" operator="containsText" text="Fin. Consumo">
      <formula>NOT(ISERROR(SEARCH("Fin. Consumo",A2133)))</formula>
    </cfRule>
  </conditionalFormatting>
  <conditionalFormatting sqref="A2185:K2234">
    <cfRule type="containsText" dxfId="50" priority="54" operator="containsText" text="Fin. Consumo">
      <formula>NOT(ISERROR(SEARCH("Fin. Consumo",A2185)))</formula>
    </cfRule>
  </conditionalFormatting>
  <conditionalFormatting sqref="A2237:K2286">
    <cfRule type="containsText" dxfId="49" priority="53" operator="containsText" text="Fin. Consumo">
      <formula>NOT(ISERROR(SEARCH("Fin. Consumo",A2237)))</formula>
    </cfRule>
  </conditionalFormatting>
  <conditionalFormatting sqref="A2289:K2338">
    <cfRule type="containsText" dxfId="48" priority="52" operator="containsText" text="Fin. Consumo">
      <formula>NOT(ISERROR(SEARCH("Fin. Consumo",A2289)))</formula>
    </cfRule>
  </conditionalFormatting>
  <conditionalFormatting sqref="A2341:K2390">
    <cfRule type="containsText" dxfId="47" priority="51" operator="containsText" text="Fin. Consumo">
      <formula>NOT(ISERROR(SEARCH("Fin. Consumo",A2341)))</formula>
    </cfRule>
  </conditionalFormatting>
  <conditionalFormatting sqref="A2393:K2442">
    <cfRule type="containsText" dxfId="46" priority="50" operator="containsText" text="Fin. Consumo">
      <formula>NOT(ISERROR(SEARCH("Fin. Consumo",A2393)))</formula>
    </cfRule>
  </conditionalFormatting>
  <conditionalFormatting sqref="A2445:K2494">
    <cfRule type="containsText" dxfId="45" priority="49" operator="containsText" text="Fin. Consumo">
      <formula>NOT(ISERROR(SEARCH("Fin. Consumo",A2445)))</formula>
    </cfRule>
  </conditionalFormatting>
  <conditionalFormatting sqref="A2497:K2546">
    <cfRule type="containsText" dxfId="44" priority="48" operator="containsText" text="Fin. Consumo">
      <formula>NOT(ISERROR(SEARCH("Fin. Consumo",A2497)))</formula>
    </cfRule>
  </conditionalFormatting>
  <conditionalFormatting sqref="A2549:K2598">
    <cfRule type="containsText" dxfId="43" priority="47" operator="containsText" text="Fin. Consumo">
      <formula>NOT(ISERROR(SEARCH("Fin. Consumo",A2549)))</formula>
    </cfRule>
  </conditionalFormatting>
  <conditionalFormatting sqref="A2601:K2650">
    <cfRule type="containsText" dxfId="42" priority="46" operator="containsText" text="Fin. Consumo">
      <formula>NOT(ISERROR(SEARCH("Fin. Consumo",A2601)))</formula>
    </cfRule>
  </conditionalFormatting>
  <conditionalFormatting sqref="A2653:K2702">
    <cfRule type="containsText" dxfId="41" priority="45" operator="containsText" text="Fin. Consumo">
      <formula>NOT(ISERROR(SEARCH("Fin. Consumo",A2653)))</formula>
    </cfRule>
  </conditionalFormatting>
  <conditionalFormatting sqref="A2705:K2754">
    <cfRule type="containsText" dxfId="40" priority="44" operator="containsText" text="Fin. Consumo">
      <formula>NOT(ISERROR(SEARCH("Fin. Consumo",A2705)))</formula>
    </cfRule>
  </conditionalFormatting>
  <conditionalFormatting sqref="A2757:K2806">
    <cfRule type="containsText" dxfId="39" priority="43" operator="containsText" text="Fin. Consumo">
      <formula>NOT(ISERROR(SEARCH("Fin. Consumo",A2757)))</formula>
    </cfRule>
  </conditionalFormatting>
  <conditionalFormatting sqref="A2809:K2858">
    <cfRule type="containsText" dxfId="38" priority="42" operator="containsText" text="Fin. Consumo">
      <formula>NOT(ISERROR(SEARCH("Fin. Consumo",A2809)))</formula>
    </cfRule>
  </conditionalFormatting>
  <conditionalFormatting sqref="A2861:K2910">
    <cfRule type="containsText" dxfId="37" priority="41" operator="containsText" text="Fin. Consumo">
      <formula>NOT(ISERROR(SEARCH("Fin. Consumo",A2861)))</formula>
    </cfRule>
  </conditionalFormatting>
  <conditionalFormatting sqref="A2913:K2962">
    <cfRule type="containsText" dxfId="36" priority="40" operator="containsText" text="Fin. Consumo">
      <formula>NOT(ISERROR(SEARCH("Fin. Consumo",A2913)))</formula>
    </cfRule>
  </conditionalFormatting>
  <conditionalFormatting sqref="A2965:K3014">
    <cfRule type="containsText" dxfId="35" priority="39" operator="containsText" text="Fin. Consumo">
      <formula>NOT(ISERROR(SEARCH("Fin. Consumo",A2965)))</formula>
    </cfRule>
  </conditionalFormatting>
  <conditionalFormatting sqref="A3017:K3066">
    <cfRule type="containsText" dxfId="34" priority="38" operator="containsText" text="Fin. Consumo">
      <formula>NOT(ISERROR(SEARCH("Fin. Consumo",A3017)))</formula>
    </cfRule>
  </conditionalFormatting>
  <conditionalFormatting sqref="A3069:K3118">
    <cfRule type="containsText" dxfId="33" priority="37" operator="containsText" text="Fin. Consumo">
      <formula>NOT(ISERROR(SEARCH("Fin. Consumo",A3069)))</formula>
    </cfRule>
  </conditionalFormatting>
  <conditionalFormatting sqref="A3121:K3170">
    <cfRule type="containsText" dxfId="32" priority="31" operator="containsText" text="Fin. Consumo">
      <formula>NOT(ISERROR(SEARCH("Fin. Consumo",A3121)))</formula>
    </cfRule>
  </conditionalFormatting>
  <conditionalFormatting sqref="A3173:K3222">
    <cfRule type="containsText" dxfId="31" priority="30" operator="containsText" text="Fin. Consumo">
      <formula>NOT(ISERROR(SEARCH("Fin. Consumo",A3173)))</formula>
    </cfRule>
  </conditionalFormatting>
  <conditionalFormatting sqref="A3225:K3274">
    <cfRule type="containsText" dxfId="30" priority="29" operator="containsText" text="Fin. Consumo">
      <formula>NOT(ISERROR(SEARCH("Fin. Consumo",A3225)))</formula>
    </cfRule>
  </conditionalFormatting>
  <conditionalFormatting sqref="A3277:K3326">
    <cfRule type="containsText" dxfId="29" priority="28" operator="containsText" text="Fin. Consumo">
      <formula>NOT(ISERROR(SEARCH("Fin. Consumo",A3277)))</formula>
    </cfRule>
  </conditionalFormatting>
  <conditionalFormatting sqref="A3329:K3378">
    <cfRule type="containsText" dxfId="28" priority="27" operator="containsText" text="Fin. Consumo">
      <formula>NOT(ISERROR(SEARCH("Fin. Consumo",A3329)))</formula>
    </cfRule>
  </conditionalFormatting>
  <conditionalFormatting sqref="A3381:K3430">
    <cfRule type="containsText" dxfId="27" priority="26" operator="containsText" text="Fin. Consumo">
      <formula>NOT(ISERROR(SEARCH("Fin. Consumo",A3381)))</formula>
    </cfRule>
  </conditionalFormatting>
  <conditionalFormatting sqref="A3433:K3482">
    <cfRule type="containsText" dxfId="26" priority="25" operator="containsText" text="Fin. Consumo">
      <formula>NOT(ISERROR(SEARCH("Fin. Consumo",A3433)))</formula>
    </cfRule>
  </conditionalFormatting>
  <conditionalFormatting sqref="A3485:K3534">
    <cfRule type="containsText" dxfId="25" priority="24" operator="containsText" text="Fin. Consumo">
      <formula>NOT(ISERROR(SEARCH("Fin. Consumo",A3485)))</formula>
    </cfRule>
  </conditionalFormatting>
  <conditionalFormatting sqref="A3537:K3586">
    <cfRule type="containsText" dxfId="24" priority="23" operator="containsText" text="Fin. Consumo">
      <formula>NOT(ISERROR(SEARCH("Fin. Consumo",A3537)))</formula>
    </cfRule>
  </conditionalFormatting>
  <conditionalFormatting sqref="A3589:K3638">
    <cfRule type="containsText" dxfId="23" priority="22" operator="containsText" text="Fin. Consumo">
      <formula>NOT(ISERROR(SEARCH("Fin. Consumo",A3589)))</formula>
    </cfRule>
  </conditionalFormatting>
  <conditionalFormatting sqref="A3641:K3690">
    <cfRule type="containsText" dxfId="22" priority="21" operator="containsText" text="Fin. Consumo">
      <formula>NOT(ISERROR(SEARCH("Fin. Consumo",A3641)))</formula>
    </cfRule>
  </conditionalFormatting>
  <conditionalFormatting sqref="A3693:K3742">
    <cfRule type="containsText" dxfId="21" priority="20" operator="containsText" text="Fin. Consumo">
      <formula>NOT(ISERROR(SEARCH("Fin. Consumo",A3693)))</formula>
    </cfRule>
  </conditionalFormatting>
  <conditionalFormatting sqref="A3745:K3794">
    <cfRule type="containsText" dxfId="20" priority="19" operator="containsText" text="Fin. Consumo">
      <formula>NOT(ISERROR(SEARCH("Fin. Consumo",A3745)))</formula>
    </cfRule>
  </conditionalFormatting>
  <conditionalFormatting sqref="A3797:K3846">
    <cfRule type="containsText" dxfId="19" priority="18" operator="containsText" text="Fin. Consumo">
      <formula>NOT(ISERROR(SEARCH("Fin. Consumo",A3797)))</formula>
    </cfRule>
  </conditionalFormatting>
  <conditionalFormatting sqref="A3849:K3898">
    <cfRule type="containsText" dxfId="18" priority="17" operator="containsText" text="Fin. Consumo">
      <formula>NOT(ISERROR(SEARCH("Fin. Consumo",A3849)))</formula>
    </cfRule>
  </conditionalFormatting>
  <conditionalFormatting sqref="A3901:K3950">
    <cfRule type="containsText" dxfId="17" priority="16" operator="containsText" text="Fin. Consumo">
      <formula>NOT(ISERROR(SEARCH("Fin. Consumo",A3901)))</formula>
    </cfRule>
  </conditionalFormatting>
  <conditionalFormatting sqref="A3953:K4002">
    <cfRule type="containsText" dxfId="16" priority="15" operator="containsText" text="Fin. Consumo">
      <formula>NOT(ISERROR(SEARCH("Fin. Consumo",A3953)))</formula>
    </cfRule>
  </conditionalFormatting>
  <conditionalFormatting sqref="A4005:K4054">
    <cfRule type="containsText" dxfId="15" priority="14" operator="containsText" text="Fin. Consumo">
      <formula>NOT(ISERROR(SEARCH("Fin. Consumo",A4005)))</formula>
    </cfRule>
  </conditionalFormatting>
  <conditionalFormatting sqref="A4057:K4106">
    <cfRule type="containsText" dxfId="14" priority="13" operator="containsText" text="Fin. Consumo">
      <formula>NOT(ISERROR(SEARCH("Fin. Consumo",A4057)))</formula>
    </cfRule>
  </conditionalFormatting>
  <conditionalFormatting sqref="A4109:K4158">
    <cfRule type="containsText" dxfId="13" priority="12" operator="containsText" text="Fin. Consumo">
      <formula>NOT(ISERROR(SEARCH("Fin. Consumo",A4109)))</formula>
    </cfRule>
  </conditionalFormatting>
  <conditionalFormatting sqref="A4161:K4210">
    <cfRule type="containsText" dxfId="12" priority="11" operator="containsText" text="Fin. Consumo">
      <formula>NOT(ISERROR(SEARCH("Fin. Consumo",A4161)))</formula>
    </cfRule>
  </conditionalFormatting>
  <conditionalFormatting sqref="A4213:K4262">
    <cfRule type="containsText" dxfId="11" priority="10" operator="containsText" text="Fin. Consumo">
      <formula>NOT(ISERROR(SEARCH("Fin. Consumo",A4213)))</formula>
    </cfRule>
  </conditionalFormatting>
  <conditionalFormatting sqref="A4265:K4314">
    <cfRule type="containsText" dxfId="10" priority="9" operator="containsText" text="Fin. Consumo">
      <formula>NOT(ISERROR(SEARCH("Fin. Consumo",A4265)))</formula>
    </cfRule>
  </conditionalFormatting>
  <conditionalFormatting sqref="A4317:K4366">
    <cfRule type="containsText" dxfId="9" priority="8" operator="containsText" text="Fin. Consumo">
      <formula>NOT(ISERROR(SEARCH("Fin. Consumo",A4317)))</formula>
    </cfRule>
  </conditionalFormatting>
  <conditionalFormatting sqref="A4369:K4418">
    <cfRule type="containsText" dxfId="8" priority="7" operator="containsText" text="Fin. Consumo">
      <formula>NOT(ISERROR(SEARCH("Fin. Consumo",A4369)))</formula>
    </cfRule>
  </conditionalFormatting>
  <conditionalFormatting sqref="A4421:K4470">
    <cfRule type="containsText" dxfId="7" priority="6" operator="containsText" text="Fin. Consumo">
      <formula>NOT(ISERROR(SEARCH("Fin. Consumo",A4421)))</formula>
    </cfRule>
  </conditionalFormatting>
  <conditionalFormatting sqref="A4473:K4522">
    <cfRule type="containsText" dxfId="6" priority="5" operator="containsText" text="Fin. Consumo">
      <formula>NOT(ISERROR(SEARCH("Fin. Consumo",A4473)))</formula>
    </cfRule>
  </conditionalFormatting>
  <conditionalFormatting sqref="A4525:K4574">
    <cfRule type="containsText" dxfId="5" priority="4" operator="containsText" text="Fin. Consumo">
      <formula>NOT(ISERROR(SEARCH("Fin. Consumo",A4525)))</formula>
    </cfRule>
  </conditionalFormatting>
  <conditionalFormatting sqref="A4577:K4626">
    <cfRule type="containsText" dxfId="4" priority="3" operator="containsText" text="Fin. Consumo">
      <formula>NOT(ISERROR(SEARCH("Fin. Consumo",A4577)))</formula>
    </cfRule>
  </conditionalFormatting>
  <conditionalFormatting sqref="A4629:K4678">
    <cfRule type="containsText" dxfId="3" priority="2" operator="containsText" text="Fin. Consumo">
      <formula>NOT(ISERROR(SEARCH("Fin. Consumo",A4629)))</formula>
    </cfRule>
  </conditionalFormatting>
  <conditionalFormatting sqref="A4681:K4730">
    <cfRule type="containsText" dxfId="2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730"/>
  <sheetViews>
    <sheetView topLeftCell="A3099" workbookViewId="0">
      <selection activeCell="A309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6" t="s">
        <v>528</v>
      </c>
      <c r="C1" s="125" t="s">
        <v>529</v>
      </c>
      <c r="D1" s="125" t="s">
        <v>530</v>
      </c>
      <c r="E1" s="125" t="s">
        <v>172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6" t="s">
        <v>528</v>
      </c>
      <c r="C53" s="125" t="s">
        <v>529</v>
      </c>
      <c r="D53" s="125" t="s">
        <v>530</v>
      </c>
      <c r="E53" s="125" t="s">
        <v>172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6" t="s">
        <v>528</v>
      </c>
      <c r="C105" s="125" t="s">
        <v>529</v>
      </c>
      <c r="D105" s="125" t="s">
        <v>530</v>
      </c>
      <c r="E105" s="125" t="s">
        <v>172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6" t="s">
        <v>528</v>
      </c>
      <c r="C157" s="125" t="s">
        <v>529</v>
      </c>
      <c r="D157" s="125" t="s">
        <v>530</v>
      </c>
      <c r="E157" s="125" t="s">
        <v>172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6" t="s">
        <v>528</v>
      </c>
      <c r="C209" s="125" t="s">
        <v>529</v>
      </c>
      <c r="D209" s="125" t="s">
        <v>530</v>
      </c>
      <c r="E209" s="125" t="s">
        <v>172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6" t="s">
        <v>528</v>
      </c>
      <c r="C261" s="125" t="s">
        <v>529</v>
      </c>
      <c r="D261" s="125" t="s">
        <v>530</v>
      </c>
      <c r="E261" s="125" t="s">
        <v>172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6" t="s">
        <v>528</v>
      </c>
      <c r="C313" s="125" t="s">
        <v>529</v>
      </c>
      <c r="D313" s="125" t="s">
        <v>530</v>
      </c>
      <c r="E313" s="125" t="s">
        <v>172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6" t="s">
        <v>528</v>
      </c>
      <c r="C365" s="125" t="s">
        <v>529</v>
      </c>
      <c r="D365" s="125" t="s">
        <v>530</v>
      </c>
      <c r="E365" s="125" t="s">
        <v>172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6" t="s">
        <v>528</v>
      </c>
      <c r="C417" s="125" t="s">
        <v>529</v>
      </c>
      <c r="D417" s="125" t="s">
        <v>530</v>
      </c>
      <c r="E417" s="125" t="s">
        <v>172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6" t="s">
        <v>528</v>
      </c>
      <c r="C469" s="125" t="s">
        <v>529</v>
      </c>
      <c r="D469" s="125" t="s">
        <v>530</v>
      </c>
      <c r="E469" s="125" t="s">
        <v>172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6" t="s">
        <v>528</v>
      </c>
      <c r="C521" s="125" t="s">
        <v>529</v>
      </c>
      <c r="D521" s="125" t="s">
        <v>530</v>
      </c>
      <c r="E521" s="125" t="s">
        <v>172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6" t="s">
        <v>528</v>
      </c>
      <c r="C573" s="125" t="s">
        <v>529</v>
      </c>
      <c r="D573" s="125" t="s">
        <v>530</v>
      </c>
      <c r="E573" s="125" t="s">
        <v>172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6" t="s">
        <v>528</v>
      </c>
      <c r="C625" s="125" t="s">
        <v>529</v>
      </c>
      <c r="D625" s="125" t="s">
        <v>530</v>
      </c>
      <c r="E625" s="125" t="s">
        <v>172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6" t="s">
        <v>528</v>
      </c>
      <c r="C677" s="125" t="s">
        <v>529</v>
      </c>
      <c r="D677" s="125" t="s">
        <v>530</v>
      </c>
      <c r="E677" s="125" t="s">
        <v>172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6" t="s">
        <v>528</v>
      </c>
      <c r="C729" s="125" t="s">
        <v>529</v>
      </c>
      <c r="D729" s="125" t="s">
        <v>530</v>
      </c>
      <c r="E729" s="125" t="s">
        <v>172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6" t="s">
        <v>528</v>
      </c>
      <c r="C781" s="125" t="s">
        <v>529</v>
      </c>
      <c r="D781" s="125" t="s">
        <v>530</v>
      </c>
      <c r="E781" s="125" t="s">
        <v>172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6" t="s">
        <v>528</v>
      </c>
      <c r="C833" s="125" t="s">
        <v>529</v>
      </c>
      <c r="D833" s="125" t="s">
        <v>530</v>
      </c>
      <c r="E833" s="125" t="s">
        <v>172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6" t="s">
        <v>528</v>
      </c>
      <c r="C885" s="125" t="s">
        <v>529</v>
      </c>
      <c r="D885" s="125" t="s">
        <v>530</v>
      </c>
      <c r="E885" s="125" t="s">
        <v>172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6" t="s">
        <v>528</v>
      </c>
      <c r="C937" s="125" t="s">
        <v>529</v>
      </c>
      <c r="D937" s="125" t="s">
        <v>530</v>
      </c>
      <c r="E937" s="125" t="s">
        <v>172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6" t="s">
        <v>528</v>
      </c>
      <c r="C989" s="125" t="s">
        <v>529</v>
      </c>
      <c r="D989" s="125" t="s">
        <v>530</v>
      </c>
      <c r="E989" s="125" t="s">
        <v>172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6" t="s">
        <v>528</v>
      </c>
      <c r="C1041" s="125" t="s">
        <v>529</v>
      </c>
      <c r="D1041" s="125" t="s">
        <v>530</v>
      </c>
      <c r="E1041" s="125" t="s">
        <v>172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6" t="s">
        <v>528</v>
      </c>
      <c r="C1093" s="125" t="s">
        <v>529</v>
      </c>
      <c r="D1093" s="125" t="s">
        <v>530</v>
      </c>
      <c r="E1093" s="125" t="s">
        <v>172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6" t="s">
        <v>528</v>
      </c>
      <c r="C1145" s="125" t="s">
        <v>529</v>
      </c>
      <c r="D1145" s="125" t="s">
        <v>530</v>
      </c>
      <c r="E1145" s="125" t="s">
        <v>172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6" t="s">
        <v>528</v>
      </c>
      <c r="C1197" s="125" t="s">
        <v>529</v>
      </c>
      <c r="D1197" s="125" t="s">
        <v>530</v>
      </c>
      <c r="E1197" s="125" t="s">
        <v>172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6" t="s">
        <v>528</v>
      </c>
      <c r="C1249" s="125" t="s">
        <v>529</v>
      </c>
      <c r="D1249" s="125" t="s">
        <v>530</v>
      </c>
      <c r="E1249" s="125" t="s">
        <v>172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6" t="s">
        <v>528</v>
      </c>
      <c r="C1301" s="125" t="s">
        <v>529</v>
      </c>
      <c r="D1301" s="125" t="s">
        <v>530</v>
      </c>
      <c r="E1301" s="125" t="s">
        <v>172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6" t="s">
        <v>528</v>
      </c>
      <c r="C1353" s="125" t="s">
        <v>529</v>
      </c>
      <c r="D1353" s="125" t="s">
        <v>530</v>
      </c>
      <c r="E1353" s="125" t="s">
        <v>172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6" t="s">
        <v>528</v>
      </c>
      <c r="C1405" s="125" t="s">
        <v>529</v>
      </c>
      <c r="D1405" s="125" t="s">
        <v>530</v>
      </c>
      <c r="E1405" s="125" t="s">
        <v>172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6" t="s">
        <v>528</v>
      </c>
      <c r="C1457" s="125" t="s">
        <v>529</v>
      </c>
      <c r="D1457" s="125" t="s">
        <v>530</v>
      </c>
      <c r="E1457" s="125" t="s">
        <v>172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6" t="s">
        <v>528</v>
      </c>
      <c r="C1509" s="125" t="s">
        <v>529</v>
      </c>
      <c r="D1509" s="125" t="s">
        <v>530</v>
      </c>
      <c r="E1509" s="125" t="s">
        <v>172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6" t="s">
        <v>528</v>
      </c>
      <c r="C1561" s="125" t="s">
        <v>529</v>
      </c>
      <c r="D1561" s="125" t="s">
        <v>530</v>
      </c>
      <c r="E1561" s="125" t="s">
        <v>172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6" t="s">
        <v>528</v>
      </c>
      <c r="C1613" s="125" t="s">
        <v>529</v>
      </c>
      <c r="D1613" s="125" t="s">
        <v>530</v>
      </c>
      <c r="E1613" s="125" t="s">
        <v>172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6" t="s">
        <v>528</v>
      </c>
      <c r="C1665" s="125" t="s">
        <v>529</v>
      </c>
      <c r="D1665" s="125" t="s">
        <v>530</v>
      </c>
      <c r="E1665" s="125" t="s">
        <v>172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6" t="s">
        <v>528</v>
      </c>
      <c r="C1717" s="125" t="s">
        <v>529</v>
      </c>
      <c r="D1717" s="125" t="s">
        <v>530</v>
      </c>
      <c r="E1717" s="125" t="s">
        <v>172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6" t="s">
        <v>528</v>
      </c>
      <c r="C1769" s="125" t="s">
        <v>529</v>
      </c>
      <c r="D1769" s="125" t="s">
        <v>530</v>
      </c>
      <c r="E1769" s="125" t="s">
        <v>172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6" t="s">
        <v>528</v>
      </c>
      <c r="C1821" s="125" t="s">
        <v>529</v>
      </c>
      <c r="D1821" s="125" t="s">
        <v>530</v>
      </c>
      <c r="E1821" s="125" t="s">
        <v>172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6" t="s">
        <v>528</v>
      </c>
      <c r="C1873" s="125" t="s">
        <v>529</v>
      </c>
      <c r="D1873" s="125" t="s">
        <v>530</v>
      </c>
      <c r="E1873" s="125" t="s">
        <v>172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6" t="s">
        <v>528</v>
      </c>
      <c r="C1925" s="125" t="s">
        <v>529</v>
      </c>
      <c r="D1925" s="125" t="s">
        <v>530</v>
      </c>
      <c r="E1925" s="125" t="s">
        <v>172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6" t="s">
        <v>528</v>
      </c>
      <c r="C1977" s="125" t="s">
        <v>529</v>
      </c>
      <c r="D1977" s="125" t="s">
        <v>530</v>
      </c>
      <c r="E1977" s="125" t="s">
        <v>172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6" t="s">
        <v>528</v>
      </c>
      <c r="C2029" s="125" t="s">
        <v>529</v>
      </c>
      <c r="D2029" s="125" t="s">
        <v>530</v>
      </c>
      <c r="E2029" s="125" t="s">
        <v>172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6" t="s">
        <v>528</v>
      </c>
      <c r="C2081" s="125" t="s">
        <v>529</v>
      </c>
      <c r="D2081" s="125" t="s">
        <v>530</v>
      </c>
      <c r="E2081" s="125" t="s">
        <v>172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6" t="s">
        <v>528</v>
      </c>
      <c r="C2133" s="125" t="s">
        <v>529</v>
      </c>
      <c r="D2133" s="125" t="s">
        <v>530</v>
      </c>
      <c r="E2133" s="125" t="s">
        <v>172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6" t="s">
        <v>528</v>
      </c>
      <c r="C2185" s="125" t="s">
        <v>529</v>
      </c>
      <c r="D2185" s="125" t="s">
        <v>530</v>
      </c>
      <c r="E2185" s="125" t="s">
        <v>172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6" t="s">
        <v>528</v>
      </c>
      <c r="C2237" s="125" t="s">
        <v>529</v>
      </c>
      <c r="D2237" s="125" t="s">
        <v>530</v>
      </c>
      <c r="E2237" s="125" t="s">
        <v>172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6" t="s">
        <v>528</v>
      </c>
      <c r="C2289" s="125" t="s">
        <v>529</v>
      </c>
      <c r="D2289" s="125" t="s">
        <v>530</v>
      </c>
      <c r="E2289" s="125" t="s">
        <v>172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6" t="s">
        <v>528</v>
      </c>
      <c r="C2341" s="125" t="s">
        <v>529</v>
      </c>
      <c r="D2341" s="125" t="s">
        <v>530</v>
      </c>
      <c r="E2341" s="125" t="s">
        <v>172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6" t="s">
        <v>528</v>
      </c>
      <c r="C2393" s="125" t="s">
        <v>529</v>
      </c>
      <c r="D2393" s="125" t="s">
        <v>530</v>
      </c>
      <c r="E2393" s="125" t="s">
        <v>172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6" t="s">
        <v>528</v>
      </c>
      <c r="C2445" s="125" t="s">
        <v>529</v>
      </c>
      <c r="D2445" s="125" t="s">
        <v>530</v>
      </c>
      <c r="E2445" s="125" t="s">
        <v>172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6" t="s">
        <v>528</v>
      </c>
      <c r="C2497" s="125" t="s">
        <v>529</v>
      </c>
      <c r="D2497" s="125" t="s">
        <v>530</v>
      </c>
      <c r="E2497" s="125" t="s">
        <v>172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6" t="s">
        <v>528</v>
      </c>
      <c r="C2549" s="125" t="s">
        <v>529</v>
      </c>
      <c r="D2549" s="125" t="s">
        <v>530</v>
      </c>
      <c r="E2549" s="125" t="s">
        <v>172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6" t="s">
        <v>528</v>
      </c>
      <c r="C2601" s="125" t="s">
        <v>529</v>
      </c>
      <c r="D2601" s="125" t="s">
        <v>530</v>
      </c>
      <c r="E2601" s="125" t="s">
        <v>172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6" t="s">
        <v>528</v>
      </c>
      <c r="C2653" s="125" t="s">
        <v>529</v>
      </c>
      <c r="D2653" s="125" t="s">
        <v>530</v>
      </c>
      <c r="E2653" s="125" t="s">
        <v>172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6" t="s">
        <v>528</v>
      </c>
      <c r="C2705" s="125" t="s">
        <v>529</v>
      </c>
      <c r="D2705" s="125" t="s">
        <v>530</v>
      </c>
      <c r="E2705" s="125" t="s">
        <v>172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6" t="s">
        <v>528</v>
      </c>
      <c r="C2757" s="125" t="s">
        <v>529</v>
      </c>
      <c r="D2757" s="125" t="s">
        <v>530</v>
      </c>
      <c r="E2757" s="125" t="s">
        <v>172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6" t="s">
        <v>528</v>
      </c>
      <c r="C2809" s="125" t="s">
        <v>529</v>
      </c>
      <c r="D2809" s="125" t="s">
        <v>530</v>
      </c>
      <c r="E2809" s="125" t="s">
        <v>172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6" t="s">
        <v>528</v>
      </c>
      <c r="C2861" s="125" t="s">
        <v>529</v>
      </c>
      <c r="D2861" s="125" t="s">
        <v>530</v>
      </c>
      <c r="E2861" s="125" t="s">
        <v>172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6" t="s">
        <v>528</v>
      </c>
      <c r="C2913" s="125" t="s">
        <v>529</v>
      </c>
      <c r="D2913" s="125" t="s">
        <v>530</v>
      </c>
      <c r="E2913" s="125" t="s">
        <v>172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6" t="s">
        <v>528</v>
      </c>
      <c r="C2965" s="125" t="s">
        <v>529</v>
      </c>
      <c r="D2965" s="125" t="s">
        <v>530</v>
      </c>
      <c r="E2965" s="125" t="s">
        <v>172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6" t="s">
        <v>528</v>
      </c>
      <c r="C3017" s="125" t="s">
        <v>529</v>
      </c>
      <c r="D3017" s="125" t="s">
        <v>530</v>
      </c>
      <c r="E3017" s="125" t="s">
        <v>172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6" t="s">
        <v>528</v>
      </c>
      <c r="C3069" s="125" t="s">
        <v>529</v>
      </c>
      <c r="D3069" s="125" t="s">
        <v>530</v>
      </c>
      <c r="E3069" s="125" t="s">
        <v>172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6" t="s">
        <v>528</v>
      </c>
      <c r="C3121" s="125" t="s">
        <v>529</v>
      </c>
      <c r="D3121" s="125" t="s">
        <v>530</v>
      </c>
      <c r="E3121" s="125" t="s">
        <v>172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6" t="s">
        <v>528</v>
      </c>
      <c r="C3173" s="125" t="s">
        <v>529</v>
      </c>
      <c r="D3173" s="125" t="s">
        <v>530</v>
      </c>
      <c r="E3173" s="125" t="s">
        <v>172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6" t="s">
        <v>528</v>
      </c>
      <c r="C3225" s="125" t="s">
        <v>529</v>
      </c>
      <c r="D3225" s="125" t="s">
        <v>530</v>
      </c>
      <c r="E3225" s="125" t="s">
        <v>172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6" t="s">
        <v>528</v>
      </c>
      <c r="C3277" s="125" t="s">
        <v>529</v>
      </c>
      <c r="D3277" s="125" t="s">
        <v>530</v>
      </c>
      <c r="E3277" s="125" t="s">
        <v>172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6" t="s">
        <v>528</v>
      </c>
      <c r="C3329" s="125" t="s">
        <v>529</v>
      </c>
      <c r="D3329" s="125" t="s">
        <v>530</v>
      </c>
      <c r="E3329" s="125" t="s">
        <v>172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6" t="s">
        <v>528</v>
      </c>
      <c r="C3381" s="125" t="s">
        <v>529</v>
      </c>
      <c r="D3381" s="125" t="s">
        <v>530</v>
      </c>
      <c r="E3381" s="125" t="s">
        <v>172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6" t="s">
        <v>528</v>
      </c>
      <c r="C3433" s="125" t="s">
        <v>529</v>
      </c>
      <c r="D3433" s="125" t="s">
        <v>530</v>
      </c>
      <c r="E3433" s="125" t="s">
        <v>172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6" t="s">
        <v>528</v>
      </c>
      <c r="C3485" s="125" t="s">
        <v>529</v>
      </c>
      <c r="D3485" s="125" t="s">
        <v>530</v>
      </c>
      <c r="E3485" s="125" t="s">
        <v>172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6" t="s">
        <v>528</v>
      </c>
      <c r="C3537" s="125" t="s">
        <v>529</v>
      </c>
      <c r="D3537" s="125" t="s">
        <v>530</v>
      </c>
      <c r="E3537" s="125" t="s">
        <v>172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6" t="s">
        <v>528</v>
      </c>
      <c r="C3589" s="125" t="s">
        <v>529</v>
      </c>
      <c r="D3589" s="125" t="s">
        <v>530</v>
      </c>
      <c r="E3589" s="125" t="s">
        <v>172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6" t="s">
        <v>528</v>
      </c>
      <c r="C3641" s="125" t="s">
        <v>529</v>
      </c>
      <c r="D3641" s="125" t="s">
        <v>530</v>
      </c>
      <c r="E3641" s="125" t="s">
        <v>172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6" t="s">
        <v>528</v>
      </c>
      <c r="C3693" s="125" t="s">
        <v>529</v>
      </c>
      <c r="D3693" s="125" t="s">
        <v>530</v>
      </c>
      <c r="E3693" s="125" t="s">
        <v>172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6" t="s">
        <v>528</v>
      </c>
      <c r="C3745" s="125" t="s">
        <v>529</v>
      </c>
      <c r="D3745" s="125" t="s">
        <v>530</v>
      </c>
      <c r="E3745" s="125" t="s">
        <v>172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6" t="s">
        <v>528</v>
      </c>
      <c r="C3797" s="125" t="s">
        <v>529</v>
      </c>
      <c r="D3797" s="125" t="s">
        <v>530</v>
      </c>
      <c r="E3797" s="125" t="s">
        <v>172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6" t="s">
        <v>528</v>
      </c>
      <c r="C3849" s="125" t="s">
        <v>529</v>
      </c>
      <c r="D3849" s="125" t="s">
        <v>530</v>
      </c>
      <c r="E3849" s="125" t="s">
        <v>172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6" t="s">
        <v>528</v>
      </c>
      <c r="C3901" s="125" t="s">
        <v>529</v>
      </c>
      <c r="D3901" s="125" t="s">
        <v>530</v>
      </c>
      <c r="E3901" s="125" t="s">
        <v>172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6" t="s">
        <v>528</v>
      </c>
      <c r="C3953" s="125" t="s">
        <v>529</v>
      </c>
      <c r="D3953" s="125" t="s">
        <v>530</v>
      </c>
      <c r="E3953" s="125" t="s">
        <v>172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6" t="s">
        <v>528</v>
      </c>
      <c r="C4005" s="125" t="s">
        <v>529</v>
      </c>
      <c r="D4005" s="125" t="s">
        <v>530</v>
      </c>
      <c r="E4005" s="125" t="s">
        <v>172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5" t="s">
        <v>0</v>
      </c>
      <c r="B4057" s="146" t="s">
        <v>528</v>
      </c>
      <c r="C4057" s="125" t="s">
        <v>529</v>
      </c>
      <c r="D4057" s="125" t="s">
        <v>530</v>
      </c>
      <c r="E4057" s="125" t="s">
        <v>172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5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5" t="s">
        <v>0</v>
      </c>
      <c r="B4109" s="146" t="s">
        <v>528</v>
      </c>
      <c r="C4109" s="125" t="s">
        <v>529</v>
      </c>
      <c r="D4109" s="125" t="s">
        <v>530</v>
      </c>
      <c r="E4109" s="125" t="s">
        <v>172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5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5" t="s">
        <v>0</v>
      </c>
      <c r="B4161" s="146" t="s">
        <v>528</v>
      </c>
      <c r="C4161" s="125" t="s">
        <v>529</v>
      </c>
      <c r="D4161" s="125" t="s">
        <v>530</v>
      </c>
      <c r="E4161" s="125" t="s">
        <v>172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5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5" t="s">
        <v>0</v>
      </c>
      <c r="B4213" s="146" t="s">
        <v>528</v>
      </c>
      <c r="C4213" s="125" t="s">
        <v>529</v>
      </c>
      <c r="D4213" s="125" t="s">
        <v>530</v>
      </c>
      <c r="E4213" s="125" t="s">
        <v>172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5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5" t="s">
        <v>0</v>
      </c>
      <c r="B4265" s="146" t="s">
        <v>528</v>
      </c>
      <c r="C4265" s="125" t="s">
        <v>529</v>
      </c>
      <c r="D4265" s="125" t="s">
        <v>530</v>
      </c>
      <c r="E4265" s="125" t="s">
        <v>172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5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5" t="s">
        <v>0</v>
      </c>
      <c r="B4317" s="146" t="s">
        <v>528</v>
      </c>
      <c r="C4317" s="125" t="s">
        <v>529</v>
      </c>
      <c r="D4317" s="125" t="s">
        <v>530</v>
      </c>
      <c r="E4317" s="125" t="s">
        <v>172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5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5" t="s">
        <v>0</v>
      </c>
      <c r="B4369" s="146" t="s">
        <v>528</v>
      </c>
      <c r="C4369" s="125" t="s">
        <v>529</v>
      </c>
      <c r="D4369" s="125" t="s">
        <v>530</v>
      </c>
      <c r="E4369" s="125" t="s">
        <v>172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5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5" t="s">
        <v>0</v>
      </c>
      <c r="B4421" s="146" t="s">
        <v>528</v>
      </c>
      <c r="C4421" s="125" t="s">
        <v>529</v>
      </c>
      <c r="D4421" s="125" t="s">
        <v>530</v>
      </c>
      <c r="E4421" s="125" t="s">
        <v>172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5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5" t="s">
        <v>0</v>
      </c>
      <c r="B4473" s="146" t="s">
        <v>528</v>
      </c>
      <c r="C4473" s="125" t="s">
        <v>529</v>
      </c>
      <c r="D4473" s="125" t="s">
        <v>530</v>
      </c>
      <c r="E4473" s="125" t="s">
        <v>172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5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5" t="s">
        <v>0</v>
      </c>
      <c r="B4525" s="146" t="s">
        <v>528</v>
      </c>
      <c r="C4525" s="125" t="s">
        <v>529</v>
      </c>
      <c r="D4525" s="125" t="s">
        <v>530</v>
      </c>
      <c r="E4525" s="125" t="s">
        <v>172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5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5" t="s">
        <v>0</v>
      </c>
      <c r="B4577" s="146" t="s">
        <v>528</v>
      </c>
      <c r="C4577" s="125" t="s">
        <v>529</v>
      </c>
      <c r="D4577" s="125" t="s">
        <v>530</v>
      </c>
      <c r="E4577" s="125" t="s">
        <v>172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5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5" t="s">
        <v>0</v>
      </c>
      <c r="B4629" s="146" t="s">
        <v>528</v>
      </c>
      <c r="C4629" s="125" t="s">
        <v>529</v>
      </c>
      <c r="D4629" s="125" t="s">
        <v>530</v>
      </c>
      <c r="E4629" s="125" t="s">
        <v>172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5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5" t="s">
        <v>0</v>
      </c>
      <c r="B4681" s="146" t="s">
        <v>528</v>
      </c>
      <c r="C4681" s="125" t="s">
        <v>529</v>
      </c>
      <c r="D4681" s="125" t="s">
        <v>530</v>
      </c>
      <c r="E4681" s="125" t="s">
        <v>172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5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1" priority="79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0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12</vt:i4>
      </vt:variant>
      <vt:variant>
        <vt:lpstr>Intervalli denominati</vt:lpstr>
      </vt:variant>
      <vt:variant>
        <vt:i4>1</vt:i4>
      </vt:variant>
    </vt:vector>
  </HeadingPairs>
  <TitlesOfParts>
    <vt:vector size="13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2024-03-10T16:15:33Z</cp:lastPrinted>
  <dcterms:created xsi:type="dcterms:W3CDTF">1997-12-30T13:47:32Z</dcterms:created>
  <dcterms:modified xsi:type="dcterms:W3CDTF">2024-03-12T16:16:44Z</dcterms:modified>
</cp:coreProperties>
</file>